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QuickBooks Export Tips" sheetId="1" r:id="rId1"/>
    <sheet name="Sheet1" sheetId="2" r:id="rId2"/>
  </sheets>
  <definedNames>
    <definedName name="_xlnm.Print_Titles" localSheetId="1">'Sheet1'!$1:$2</definedName>
    <definedName name="Excel_BuiltIn_Print_Area" localSheetId="0">NA()</definedName>
    <definedName name="Excel_BuiltIn_Sheet_Title" localSheetId="0">"QuickBooks Export Tips"</definedName>
    <definedName name="_xlnm.Print_Area" localSheetId="0">NA()</definedName>
    <definedName name="SHEET_TITLE" localSheetId="0">"QuickBooks Export Tips"</definedName>
    <definedName name="Excel_BuiltIn_Print_Area" localSheetId="1">NA()</definedName>
    <definedName name="Excel_BuiltIn_Print_Titles" localSheetId="1">'Sheet1'!$1:$2</definedName>
    <definedName name="Excel_BuiltIn_Sheet_Title" localSheetId="1">"Sheet1"</definedName>
    <definedName name="_xlnm.Print_Area" localSheetId="1">NA()</definedName>
    <definedName name="QBCANSUPPORTUPDATE" localSheetId="1">TRUE</definedName>
    <definedName name="QBCOMPANYFILENAME" localSheetId="1">"C:\Users\johnny cash\Desktop\quickbooks\tug_final-2000_01June2015.qbw"</definedName>
    <definedName name="QBENDDATE" localSheetId="1">20171031</definedName>
    <definedName name="QBHEADERSONSCREEN" localSheetId="1">FALSE</definedName>
    <definedName name="QBMETADATASIZE" localSheetId="1">5892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"46550c260df24c598eb07693d1915436"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0</definedName>
    <definedName name="QBREPORTTYPE" localSheetId="1">0</definedName>
    <definedName name="QBROWHEADERS" localSheetId="1">7</definedName>
    <definedName name="QBSTARTDATE" localSheetId="1">20170101</definedName>
    <definedName name="QB_COLUMN_29" localSheetId="1">NA()</definedName>
    <definedName name="QB_ROW_100240" localSheetId="1">'Sheet1'!$C$74</definedName>
    <definedName name="QB_ROW_103240" localSheetId="1">'Sheet1'!$C$77</definedName>
    <definedName name="QB_ROW_104240" localSheetId="1">'Sheet1'!$C$79</definedName>
    <definedName name="QB_ROW_105240" localSheetId="1">'Sheet1'!$C$76</definedName>
    <definedName name="QB_ROW_109250" localSheetId="1">'Sheet1'!$D$115</definedName>
    <definedName name="QB_ROW_110260" localSheetId="1">'Sheet1'!$E$93</definedName>
    <definedName name="QB_ROW_112260" localSheetId="1">'Sheet1'!$E$118</definedName>
    <definedName name="QB_ROW_113050" localSheetId="1">'Sheet1'!$D$117</definedName>
    <definedName name="QB_ROW_113350" localSheetId="1">'Sheet1'!$D$122</definedName>
    <definedName name="QB_ROW_114250" localSheetId="1">'Sheet1'!$D$116</definedName>
    <definedName name="QB_ROW_115260" localSheetId="1">'Sheet1'!$E$109</definedName>
    <definedName name="QB_ROW_118260" localSheetId="1">'Sheet1'!$E$97</definedName>
    <definedName name="QB_ROW_119040" localSheetId="1">'Sheet1'!$C$113</definedName>
    <definedName name="QB_ROW_119340" localSheetId="1">'Sheet1'!$C$123</definedName>
    <definedName name="QB_ROW_120260" localSheetId="1">'Sheet1'!$E$101</definedName>
    <definedName name="QB_ROW_123230" localSheetId="1">'Sheet1'!$B$131</definedName>
    <definedName name="QB_ROW_126040" localSheetId="1">'Sheet1'!$C$59</definedName>
    <definedName name="QB_ROW_126340" localSheetId="1">'Sheet1'!$C$61</definedName>
    <definedName name="QB_ROW_127040" localSheetId="1">'Sheet1'!$C$68</definedName>
    <definedName name="QB_ROW_127340" localSheetId="1">'Sheet1'!$C$70</definedName>
    <definedName name="QB_ROW_130250" localSheetId="1">'Sheet1'!$D$114</definedName>
    <definedName name="QB_ROW_14050" localSheetId="1">'Sheet1'!$D$99</definedName>
    <definedName name="QB_ROW_14350" localSheetId="1">'Sheet1'!$D$102</definedName>
    <definedName name="QB_ROW_148250" localSheetId="1">'Sheet1'!$D$6</definedName>
    <definedName name="QB_ROW_15260" localSheetId="1">'Sheet1'!$E$100</definedName>
    <definedName name="QB_ROW_153250" localSheetId="1">'Sheet1'!$D$12</definedName>
    <definedName name="QB_ROW_154250" localSheetId="1">'Sheet1'!$D$14</definedName>
    <definedName name="QB_ROW_162040" localSheetId="1">'Sheet1'!$C$65</definedName>
    <definedName name="QB_ROW_162340" localSheetId="1">'Sheet1'!$C$67</definedName>
    <definedName name="QB_ROW_163250" localSheetId="1">'Sheet1'!$D$66</definedName>
    <definedName name="QB_ROW_167040" localSheetId="1">'Sheet1'!$C$87</definedName>
    <definedName name="QB_ROW_167340" localSheetId="1">'Sheet1'!$C$112</definedName>
    <definedName name="QB_ROW_17040" localSheetId="1">'Sheet1'!$C$124</definedName>
    <definedName name="QB_ROW_173260" localSheetId="1">'Sheet1'!$E$36</definedName>
    <definedName name="QB_ROW_17340" localSheetId="1">'Sheet1'!$C$126</definedName>
    <definedName name="QB_ROW_174040" localSheetId="1">'Sheet1'!$C$18</definedName>
    <definedName name="QB_ROW_174340" localSheetId="1">'Sheet1'!$C$48</definedName>
    <definedName name="QB_ROW_175250" localSheetId="1">'Sheet1'!$D$89</definedName>
    <definedName name="QB_ROW_177250" localSheetId="1">'Sheet1'!$D$84</definedName>
    <definedName name="QB_ROW_181050" localSheetId="1">'Sheet1'!$D$90</definedName>
    <definedName name="QB_ROW_181350" localSheetId="1">'Sheet1'!$D$94</definedName>
    <definedName name="QB_ROW_18250" localSheetId="1">NA()</definedName>
    <definedName name="QB_ROW_18301" localSheetId="1">'Sheet1'!$A$134</definedName>
    <definedName name="QB_ROW_189260" localSheetId="1">'Sheet1'!$E$37</definedName>
    <definedName name="QB_ROW_19011" localSheetId="1">'Sheet1'!$A$3</definedName>
    <definedName name="QB_ROW_192260" localSheetId="1">'Sheet1'!$E$91</definedName>
    <definedName name="QB_ROW_19311" localSheetId="1">'Sheet1'!$A$128</definedName>
    <definedName name="QB_ROW_193250" localSheetId="1">'Sheet1'!$D$9</definedName>
    <definedName name="QB_ROW_20031" localSheetId="1">'Sheet1'!$B$4</definedName>
    <definedName name="QB_ROW_20331" localSheetId="1">'Sheet1'!$B$72</definedName>
    <definedName name="QB_ROW_21031" localSheetId="1">'Sheet1'!$B$82</definedName>
    <definedName name="QB_ROW_21050" localSheetId="1">'Sheet1'!$D$107</definedName>
    <definedName name="QB_ROW_21331" localSheetId="1">'Sheet1'!$B$127</definedName>
    <definedName name="QB_ROW_21350" localSheetId="1">'Sheet1'!$D$110</definedName>
    <definedName name="QB_ROW_218250" localSheetId="1">'Sheet1'!$D$15</definedName>
    <definedName name="QB_ROW_22011" localSheetId="1">'Sheet1'!$A$129</definedName>
    <definedName name="QB_ROW_222040" localSheetId="1">'Sheet1'!$C$52</definedName>
    <definedName name="QB_ROW_222340" localSheetId="1">'Sheet1'!$C$55</definedName>
    <definedName name="QB_ROW_22311" localSheetId="1">'Sheet1'!$A$133</definedName>
    <definedName name="QB_ROW_23021" localSheetId="1">'Sheet1'!$A$130</definedName>
    <definedName name="QB_ROW_23260" localSheetId="1">'Sheet1'!$E$108</definedName>
    <definedName name="QB_ROW_23321" localSheetId="1">'Sheet1'!$A$132</definedName>
    <definedName name="QB_ROW_251050" localSheetId="1">'Sheet1'!$D$35</definedName>
    <definedName name="QB_ROW_251350" localSheetId="1">'Sheet1'!$D$38</definedName>
    <definedName name="QB_ROW_253250" localSheetId="1">'Sheet1'!$D$53</definedName>
    <definedName name="QB_ROW_254250" localSheetId="1">NA()</definedName>
    <definedName name="QB_ROW_259050" localSheetId="1">'Sheet1'!$D$39</definedName>
    <definedName name="QB_ROW_259350" localSheetId="1">'Sheet1'!$D$42</definedName>
    <definedName name="QB_ROW_260260" localSheetId="1">'Sheet1'!$E$40</definedName>
    <definedName name="QB_ROW_26240" localSheetId="1">'Sheet1'!$C$56</definedName>
    <definedName name="QB_ROW_265250" localSheetId="1">'Sheet1'!$D$7</definedName>
    <definedName name="QB_ROW_266250" localSheetId="1">'Sheet1'!$D$63</definedName>
    <definedName name="QB_ROW_268040" localSheetId="1">'Sheet1'!$C$62</definedName>
    <definedName name="QB_ROW_268340" localSheetId="1">'Sheet1'!$C$64</definedName>
    <definedName name="QB_ROW_270240" localSheetId="1">'Sheet1'!$C$71</definedName>
    <definedName name="QB_ROW_272250" localSheetId="1">'Sheet1'!$D$8</definedName>
    <definedName name="QB_ROW_279250" localSheetId="1">'Sheet1'!$D$16</definedName>
    <definedName name="QB_ROW_281250" localSheetId="1">'Sheet1'!$D$54</definedName>
    <definedName name="QB_ROW_29260" localSheetId="1">'Sheet1'!$E$92</definedName>
    <definedName name="QB_ROW_302250" localSheetId="1">'Sheet1'!$D$10</definedName>
    <definedName name="QB_ROW_3040" localSheetId="1">'Sheet1'!$C$49</definedName>
    <definedName name="QB_ROW_309050" localSheetId="1">'Sheet1'!$D$30</definedName>
    <definedName name="QB_ROW_309350" localSheetId="1">'Sheet1'!$D$34</definedName>
    <definedName name="QB_ROW_310260" localSheetId="1">'Sheet1'!$E$31</definedName>
    <definedName name="QB_ROW_31040" localSheetId="1">'Sheet1'!$C$83</definedName>
    <definedName name="QB_ROW_311260" localSheetId="1">'Sheet1'!$E$32</definedName>
    <definedName name="QB_ROW_31340" localSheetId="1">'Sheet1'!$C$86</definedName>
    <definedName name="QB_ROW_333240" localSheetId="1">'Sheet1'!$C$78</definedName>
    <definedName name="QB_ROW_3340" localSheetId="1">'Sheet1'!$C$51</definedName>
    <definedName name="QB_ROW_34050" localSheetId="1">'Sheet1'!$D$95</definedName>
    <definedName name="QB_ROW_34350" localSheetId="1">'Sheet1'!$D$98</definedName>
    <definedName name="QB_ROW_348240" localSheetId="1">'Sheet1'!$C$58</definedName>
    <definedName name="QB_ROW_361260" localSheetId="1">'Sheet1'!$E$96</definedName>
    <definedName name="QB_ROW_42250" localSheetId="1">'Sheet1'!$D$105</definedName>
    <definedName name="QB_ROW_4260" localSheetId="1">'Sheet1'!$E$120</definedName>
    <definedName name="QB_ROW_44250" localSheetId="1">'Sheet1'!$D$125</definedName>
    <definedName name="QB_ROW_45250" localSheetId="1">'Sheet1'!$D$106</definedName>
    <definedName name="QB_ROW_50250" localSheetId="1">'Sheet1'!$D$111</definedName>
    <definedName name="QB_ROW_5260" localSheetId="1">'Sheet1'!$E$119</definedName>
    <definedName name="QB_ROW_6040" localSheetId="1">'Sheet1'!$C$5</definedName>
    <definedName name="QB_ROW_6340" localSheetId="1">'Sheet1'!$C$17</definedName>
    <definedName name="QB_ROW_86321" localSheetId="1">'Sheet1'!$A$81</definedName>
    <definedName name="QB_ROW_87031" localSheetId="1">'Sheet1'!$B$73</definedName>
    <definedName name="QB_ROW_87331" localSheetId="1">'Sheet1'!$B$80</definedName>
    <definedName name="QB_ROW_92240" localSheetId="1">'Sheet1'!$C$57</definedName>
    <definedName name="QB_ROW_94250" localSheetId="1">NA()</definedName>
    <definedName name="QB_ROW_95250" localSheetId="1">'Sheet1'!$D$50</definedName>
    <definedName name="QB_ROW_96250" localSheetId="1">'Sheet1'!$D$60</definedName>
    <definedName name="QB_ROW_97250" localSheetId="1">'Sheet1'!$D$69</definedName>
    <definedName name="QB_ROW_98250" localSheetId="1">'Sheet1'!$D$47</definedName>
    <definedName name="SHEET_TITLE" localSheetId="1">"Sheet1"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<sst xmlns="http://schemas.openxmlformats.org/spreadsheetml/2006/main" count="164" uniqueCount="150">
  <si>
    <t>actual</t>
  </si>
  <si>
    <t>forecast</t>
  </si>
  <si>
    <t>+ forecast</t>
  </si>
  <si>
    <t>$ Over</t>
  </si>
  <si>
    <t>Jan – Nov 23</t>
  </si>
  <si>
    <t>Dec 23</t>
  </si>
  <si>
    <t>YTD Actual</t>
  </si>
  <si>
    <t xml:space="preserve">             Budget             </t>
  </si>
  <si>
    <t xml:space="preserve"> Budget</t>
  </si>
  <si>
    <t>Budget</t>
  </si>
  <si>
    <t>Notes</t>
  </si>
  <si>
    <t>Ordinary Income/Expense</t>
  </si>
  <si>
    <t>Income</t>
  </si>
  <si>
    <t>Membership Dues</t>
  </si>
  <si>
    <t>Annual Dues</t>
  </si>
  <si>
    <t>new rates; amt based on nov 2023 member count</t>
  </si>
  <si>
    <t>Electronic option</t>
  </si>
  <si>
    <t>includes joint members (nov23 : 409*35)</t>
  </si>
  <si>
    <t>DANTE Member Dues</t>
  </si>
  <si>
    <t>joint members in 2024?</t>
  </si>
  <si>
    <t>DK-TUG Member Dues</t>
  </si>
  <si>
    <t>GuIT Member Dues</t>
  </si>
  <si>
    <t>GUT Member Dues</t>
  </si>
  <si>
    <t>NTG Member Dues</t>
  </si>
  <si>
    <t>CTAN Member Dues</t>
  </si>
  <si>
    <t>MacTeX Member Dues</t>
  </si>
  <si>
    <t>LaTeX3 Member Dues</t>
  </si>
  <si>
    <t>Prepaid member dues</t>
  </si>
  <si>
    <t>Total Membership Dues</t>
  </si>
  <si>
    <t>Product Sales</t>
  </si>
  <si>
    <t>Redbubble</t>
  </si>
  <si>
    <t>Glisterings Book</t>
  </si>
  <si>
    <t>Sales</t>
  </si>
  <si>
    <t>Payment to LSI</t>
  </si>
  <si>
    <t>Payment from LSI</t>
  </si>
  <si>
    <t>Total Glisterings Book</t>
  </si>
  <si>
    <t>Interview Book</t>
  </si>
  <si>
    <t>Total Interview Book</t>
  </si>
  <si>
    <t>TeX's 2^5 Anniv Book</t>
  </si>
  <si>
    <t>Total TeX's 2^5 Anniv Book</t>
  </si>
  <si>
    <t>TUG Store</t>
  </si>
  <si>
    <t>no dvd</t>
  </si>
  <si>
    <t>Shipping</t>
  </si>
  <si>
    <t>Total TUG Store</t>
  </si>
  <si>
    <t>Lucida Fonts</t>
  </si>
  <si>
    <t>Purchase Lucida Fonts</t>
  </si>
  <si>
    <t>Y&amp;Y license upgrade fee</t>
  </si>
  <si>
    <t>Total Lucida Fonts</t>
  </si>
  <si>
    <t>WinEdt license</t>
  </si>
  <si>
    <t>Purchase WinEdt License</t>
  </si>
  <si>
    <t>Payment to WinEdt Team</t>
  </si>
  <si>
    <t>Total WinEdt license</t>
  </si>
  <si>
    <t>Member sales -- CD's/Journals</t>
  </si>
  <si>
    <t>Total Product Sales</t>
  </si>
  <si>
    <t>Contributions Income</t>
  </si>
  <si>
    <t>General Contribution</t>
  </si>
  <si>
    <t>Total Contributions Income</t>
  </si>
  <si>
    <t>Annual Conference</t>
  </si>
  <si>
    <t>Conference fees/donations</t>
  </si>
  <si>
    <t>Conference expense</t>
  </si>
  <si>
    <t>Total Annual Conference</t>
  </si>
  <si>
    <t>tug2024</t>
  </si>
  <si>
    <t>Interest Income</t>
  </si>
  <si>
    <t>Advertising Income</t>
  </si>
  <si>
    <t>Reimbursed Expenses</t>
  </si>
  <si>
    <t>Bursary</t>
  </si>
  <si>
    <t>Contributions In</t>
  </si>
  <si>
    <t>Total Bursary</t>
  </si>
  <si>
    <t>CTAN donations</t>
  </si>
  <si>
    <t>Contributions in</t>
  </si>
  <si>
    <t>Total CTAN donations</t>
  </si>
  <si>
    <t>TeX Development Fund</t>
  </si>
  <si>
    <t>Total TeX Development Fund</t>
  </si>
  <si>
    <t>LaTeX 3</t>
  </si>
  <si>
    <t>Total LaTeX 3</t>
  </si>
  <si>
    <t>MacTeX donation</t>
  </si>
  <si>
    <t>Total Income</t>
  </si>
  <si>
    <t>Cost of Goods Sold</t>
  </si>
  <si>
    <t>TUGboat Prod/Mailing</t>
  </si>
  <si>
    <t>may-sep-nov</t>
  </si>
  <si>
    <t>TUGboat Crossref</t>
  </si>
  <si>
    <t>Software Production/Mailing</t>
  </si>
  <si>
    <t>Postage/Delivery - Members</t>
  </si>
  <si>
    <t>Lucida Sales Accrual B&amp;H</t>
  </si>
  <si>
    <t>Member Renewal</t>
  </si>
  <si>
    <t>Total COGS</t>
  </si>
  <si>
    <t>Gross Profit</t>
  </si>
  <si>
    <t>Expense</t>
  </si>
  <si>
    <t>Contributions made by TUG</t>
  </si>
  <si>
    <t>Other donation</t>
  </si>
  <si>
    <t>Total Contributions made by TUG</t>
  </si>
  <si>
    <t>Office Overhead</t>
  </si>
  <si>
    <t>Gifts</t>
  </si>
  <si>
    <t>Corporation fees</t>
  </si>
  <si>
    <t>Credit card/Bank charges</t>
  </si>
  <si>
    <t>PayPal fees</t>
  </si>
  <si>
    <t>Bank Service Charges</t>
  </si>
  <si>
    <t>Bankcard Merc Fees</t>
  </si>
  <si>
    <t>Total Credit card/Bank charges</t>
  </si>
  <si>
    <t>Equipment</t>
  </si>
  <si>
    <t>Server</t>
  </si>
  <si>
    <t>44.58*12</t>
  </si>
  <si>
    <t>Computer</t>
  </si>
  <si>
    <t>25*12</t>
  </si>
  <si>
    <t>Total Equipment</t>
  </si>
  <si>
    <t>Insurance</t>
  </si>
  <si>
    <t>Liability Insurance</t>
  </si>
  <si>
    <t>Workers Compensation</t>
  </si>
  <si>
    <t>537 +  workers benefit fund 32.56</t>
  </si>
  <si>
    <t>Total Insurance</t>
  </si>
  <si>
    <t>Miscellaneous</t>
  </si>
  <si>
    <t>Printing and Reproduction</t>
  </si>
  <si>
    <t>Postage and Delivery</t>
  </si>
  <si>
    <t>Rent/Stipend</t>
  </si>
  <si>
    <t xml:space="preserve">2532+200*12 </t>
  </si>
  <si>
    <t>Supplies</t>
  </si>
  <si>
    <t>Office</t>
  </si>
  <si>
    <t>intuit payroll svc</t>
  </si>
  <si>
    <t>Total Supplies</t>
  </si>
  <si>
    <t>Telephone</t>
  </si>
  <si>
    <t>Total Office Overhead</t>
  </si>
  <si>
    <t>Payroll Exp</t>
  </si>
  <si>
    <t>SEP Contribution</t>
  </si>
  <si>
    <t>110/mo*6 + 150/mo*6 (4%)</t>
  </si>
  <si>
    <t>Health Insurance</t>
  </si>
  <si>
    <t>300*12</t>
  </si>
  <si>
    <t>Gross Wages</t>
  </si>
  <si>
    <t>2750*6+3666.67*6+1500</t>
  </si>
  <si>
    <t>Payroll Taxes</t>
  </si>
  <si>
    <t>Social Security</t>
  </si>
  <si>
    <t>1023+1364</t>
  </si>
  <si>
    <t>Medicare</t>
  </si>
  <si>
    <t>239.28+319.02</t>
  </si>
  <si>
    <t>State Unemployment</t>
  </si>
  <si>
    <t>.009 $47,700 max – need to check 2024 rate</t>
  </si>
  <si>
    <t>Family Medical Leave</t>
  </si>
  <si>
    <t>Chk fam leave line item 99+132</t>
  </si>
  <si>
    <t>Total Payroll Taxes</t>
  </si>
  <si>
    <t>Total Payroll Exp</t>
  </si>
  <si>
    <t>Professional Fees</t>
  </si>
  <si>
    <t>Legal Fees, FinanChg, Travel/Ent</t>
  </si>
  <si>
    <t>Total Professional Fees</t>
  </si>
  <si>
    <t>Total Expense</t>
  </si>
  <si>
    <t>Net Ordinary Income</t>
  </si>
  <si>
    <t>Other Income/Expense</t>
  </si>
  <si>
    <t>Other Income</t>
  </si>
  <si>
    <t>Prior year adjust</t>
  </si>
  <si>
    <t>Total Other Income</t>
  </si>
  <si>
    <t>Net Other Income</t>
  </si>
  <si>
    <t>Net Income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</si>
</sst>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\ ;\(#,##0\);\-#\ ;\ @\ "/>
    <numFmt numFmtId="166" formatCode="#,##0;\-#,##0"/>
    <numFmt numFmtId="167" formatCode="#,##0"/>
    <numFmt numFmtId="168" formatCode="General"/>
    <numFmt numFmtId="169" formatCode="0"/>
    <numFmt numFmtId="170" formatCode="@"/>
  </numFmts>
  <fonts count="13">
    <font>
      <sz val="10"/>
      <name val="Sans"/>
      <family val="0"/>
    </font>
    <font>
      <sz val="10"/>
      <name val="Arial"/>
      <family val="0"/>
    </font>
    <font>
      <sz val="10"/>
      <color indexed="8"/>
      <name val="Sans"/>
      <family val="0"/>
    </font>
    <font>
      <sz val="11"/>
      <color indexed="8"/>
      <name val="Calibri"/>
      <family val="0"/>
    </font>
    <font>
      <sz val="11"/>
      <color indexed="63"/>
      <name val="Tahoma"/>
      <family val="0"/>
    </font>
    <font>
      <b/>
      <sz val="8"/>
      <color indexed="8"/>
      <name val="Arial"/>
      <family val="0"/>
    </font>
    <font>
      <b/>
      <sz val="8"/>
      <name val="Arial"/>
      <family val="0"/>
    </font>
    <font>
      <b/>
      <sz val="10"/>
      <color indexed="8"/>
      <name val="Calibri"/>
      <family val="0"/>
    </font>
    <font>
      <sz val="8"/>
      <color indexed="8"/>
      <name val="Arial"/>
      <family val="0"/>
    </font>
    <font>
      <sz val="11"/>
      <name val="Calibri"/>
      <family val="0"/>
    </font>
    <font>
      <sz val="8"/>
      <name val="Arial"/>
      <family val="0"/>
    </font>
    <font>
      <sz val="8"/>
      <color indexed="8"/>
      <name val="Sans"/>
      <family val="0"/>
    </font>
    <font>
      <b/>
      <sz val="8"/>
      <color indexed="2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>
      <alignment/>
      <protection/>
    </xf>
  </cellStyleXfs>
  <cellXfs count="65">
    <xf numFmtId="164" fontId="0" fillId="0" borderId="0" xfId="0" applyAlignment="1">
      <alignment/>
    </xf>
    <xf numFmtId="164" fontId="3" fillId="0" borderId="0" xfId="0" applyFont="1" applyFill="1" applyBorder="1" applyAlignment="1" applyProtection="1">
      <alignment/>
      <protection/>
    </xf>
    <xf numFmtId="164" fontId="4" fillId="0" borderId="0" xfId="0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5" fontId="3" fillId="0" borderId="0" xfId="0" applyNumberFormat="1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horizontal="center"/>
      <protection/>
    </xf>
    <xf numFmtId="164" fontId="6" fillId="2" borderId="0" xfId="0" applyFont="1" applyFill="1" applyBorder="1" applyAlignment="1" applyProtection="1">
      <alignment horizontal="center"/>
      <protection/>
    </xf>
    <xf numFmtId="165" fontId="5" fillId="0" borderId="0" xfId="0" applyNumberFormat="1" applyFont="1" applyFill="1" applyBorder="1" applyAlignment="1" applyProtection="1">
      <alignment horizontal="center"/>
      <protection/>
    </xf>
    <xf numFmtId="164" fontId="5" fillId="2" borderId="0" xfId="0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applyProtection="1">
      <alignment/>
      <protection/>
    </xf>
    <xf numFmtId="164" fontId="5" fillId="0" borderId="1" xfId="0" applyFont="1" applyFill="1" applyBorder="1" applyAlignment="1" applyProtection="1">
      <alignment horizontal="center"/>
      <protection/>
    </xf>
    <xf numFmtId="164" fontId="6" fillId="2" borderId="1" xfId="0" applyFont="1" applyFill="1" applyBorder="1" applyAlignment="1" applyProtection="1">
      <alignment horizontal="center"/>
      <protection/>
    </xf>
    <xf numFmtId="165" fontId="5" fillId="0" borderId="1" xfId="0" applyNumberFormat="1" applyFont="1" applyFill="1" applyBorder="1" applyAlignment="1" applyProtection="1">
      <alignment horizontal="center"/>
      <protection/>
    </xf>
    <xf numFmtId="164" fontId="5" fillId="2" borderId="1" xfId="0" applyFont="1" applyFill="1" applyBorder="1" applyAlignment="1" applyProtection="1">
      <alignment horizontal="center"/>
      <protection/>
    </xf>
    <xf numFmtId="164" fontId="7" fillId="0" borderId="2" xfId="0" applyFont="1" applyFill="1" applyBorder="1" applyAlignment="1" applyProtection="1">
      <alignment horizontal="center"/>
      <protection/>
    </xf>
    <xf numFmtId="166" fontId="8" fillId="0" borderId="0" xfId="0" applyNumberFormat="1" applyFont="1" applyFill="1" applyBorder="1" applyAlignment="1" applyProtection="1">
      <alignment/>
      <protection/>
    </xf>
    <xf numFmtId="164" fontId="9" fillId="2" borderId="0" xfId="0" applyFont="1" applyFill="1" applyBorder="1" applyAlignment="1" applyProtection="1">
      <alignment/>
      <protection/>
    </xf>
    <xf numFmtId="164" fontId="3" fillId="2" borderId="0" xfId="0" applyFont="1" applyFill="1" applyBorder="1" applyAlignment="1" applyProtection="1">
      <alignment/>
      <protection/>
    </xf>
    <xf numFmtId="164" fontId="8" fillId="0" borderId="0" xfId="0" applyFont="1" applyFill="1" applyBorder="1" applyAlignment="1" applyProtection="1">
      <alignment/>
      <protection/>
    </xf>
    <xf numFmtId="166" fontId="10" fillId="2" borderId="0" xfId="0" applyNumberFormat="1" applyFont="1" applyFill="1" applyBorder="1" applyAlignment="1" applyProtection="1">
      <alignment/>
      <protection/>
    </xf>
    <xf numFmtId="165" fontId="8" fillId="0" borderId="0" xfId="0" applyNumberFormat="1" applyFont="1" applyFill="1" applyBorder="1" applyAlignment="1" applyProtection="1">
      <alignment/>
      <protection/>
    </xf>
    <xf numFmtId="166" fontId="8" fillId="2" borderId="0" xfId="0" applyNumberFormat="1" applyFont="1" applyFill="1" applyBorder="1" applyAlignment="1" applyProtection="1">
      <alignment/>
      <protection/>
    </xf>
    <xf numFmtId="167" fontId="8" fillId="0" borderId="0" xfId="0" applyNumberFormat="1" applyFont="1" applyFill="1" applyBorder="1" applyAlignment="1" applyProtection="1">
      <alignment/>
      <protection/>
    </xf>
    <xf numFmtId="166" fontId="8" fillId="0" borderId="2" xfId="0" applyNumberFormat="1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/>
      <protection/>
    </xf>
    <xf numFmtId="164" fontId="8" fillId="2" borderId="2" xfId="0" applyNumberFormat="1" applyFont="1" applyFill="1" applyBorder="1" applyAlignment="1" applyProtection="1">
      <alignment/>
      <protection/>
    </xf>
    <xf numFmtId="165" fontId="8" fillId="0" borderId="2" xfId="0" applyNumberFormat="1" applyFont="1" applyFill="1" applyBorder="1" applyAlignment="1" applyProtection="1">
      <alignment/>
      <protection/>
    </xf>
    <xf numFmtId="166" fontId="8" fillId="2" borderId="3" xfId="0" applyNumberFormat="1" applyFont="1" applyFill="1" applyBorder="1" applyAlignment="1" applyProtection="1">
      <alignment/>
      <protection/>
    </xf>
    <xf numFmtId="164" fontId="10" fillId="2" borderId="0" xfId="0" applyFont="1" applyFill="1" applyBorder="1" applyAlignment="1" applyProtection="1">
      <alignment/>
      <protection/>
    </xf>
    <xf numFmtId="164" fontId="8" fillId="2" borderId="0" xfId="0" applyFont="1" applyFill="1" applyBorder="1" applyAlignment="1" applyProtection="1">
      <alignment/>
      <protection/>
    </xf>
    <xf numFmtId="169" fontId="8" fillId="0" borderId="0" xfId="0" applyNumberFormat="1" applyFont="1" applyFill="1" applyBorder="1" applyAlignment="1" applyProtection="1">
      <alignment/>
      <protection/>
    </xf>
    <xf numFmtId="169" fontId="8" fillId="0" borderId="2" xfId="0" applyNumberFormat="1" applyFont="1" applyFill="1" applyBorder="1" applyAlignment="1" applyProtection="1">
      <alignment/>
      <protection/>
    </xf>
    <xf numFmtId="166" fontId="8" fillId="2" borderId="2" xfId="0" applyNumberFormat="1" applyFont="1" applyFill="1" applyBorder="1" applyAlignment="1" applyProtection="1">
      <alignment/>
      <protection/>
    </xf>
    <xf numFmtId="166" fontId="10" fillId="2" borderId="2" xfId="0" applyNumberFormat="1" applyFont="1" applyFill="1" applyBorder="1" applyAlignment="1" applyProtection="1">
      <alignment/>
      <protection/>
    </xf>
    <xf numFmtId="167" fontId="8" fillId="0" borderId="2" xfId="0" applyNumberFormat="1" applyFont="1" applyFill="1" applyBorder="1" applyAlignment="1" applyProtection="1">
      <alignment/>
      <protection/>
    </xf>
    <xf numFmtId="166" fontId="8" fillId="0" borderId="4" xfId="0" applyNumberFormat="1" applyFont="1" applyFill="1" applyBorder="1" applyAlignment="1" applyProtection="1">
      <alignment/>
      <protection/>
    </xf>
    <xf numFmtId="164" fontId="8" fillId="0" borderId="4" xfId="0" applyFont="1" applyFill="1" applyBorder="1" applyAlignment="1" applyProtection="1">
      <alignment/>
      <protection/>
    </xf>
    <xf numFmtId="166" fontId="10" fillId="2" borderId="4" xfId="0" applyNumberFormat="1" applyFont="1" applyFill="1" applyBorder="1" applyAlignment="1" applyProtection="1">
      <alignment/>
      <protection/>
    </xf>
    <xf numFmtId="165" fontId="8" fillId="0" borderId="4" xfId="0" applyNumberFormat="1" applyFont="1" applyFill="1" applyBorder="1" applyAlignment="1" applyProtection="1">
      <alignment/>
      <protection/>
    </xf>
    <xf numFmtId="166" fontId="8" fillId="2" borderId="4" xfId="0" applyNumberFormat="1" applyFont="1" applyFill="1" applyBorder="1" applyAlignment="1" applyProtection="1">
      <alignment/>
      <protection/>
    </xf>
    <xf numFmtId="165" fontId="10" fillId="2" borderId="0" xfId="0" applyNumberFormat="1" applyFont="1" applyFill="1" applyBorder="1" applyAlignment="1" applyProtection="1">
      <alignment/>
      <protection/>
    </xf>
    <xf numFmtId="166" fontId="8" fillId="0" borderId="5" xfId="0" applyNumberFormat="1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/>
      <protection/>
    </xf>
    <xf numFmtId="166" fontId="10" fillId="2" borderId="1" xfId="0" applyNumberFormat="1" applyFont="1" applyFill="1" applyBorder="1" applyAlignment="1" applyProtection="1">
      <alignment/>
      <protection/>
    </xf>
    <xf numFmtId="165" fontId="8" fillId="0" borderId="5" xfId="0" applyNumberFormat="1" applyFont="1" applyFill="1" applyBorder="1" applyAlignment="1" applyProtection="1">
      <alignment/>
      <protection/>
    </xf>
    <xf numFmtId="166" fontId="8" fillId="2" borderId="1" xfId="0" applyNumberFormat="1" applyFont="1" applyFill="1" applyBorder="1" applyAlignment="1" applyProtection="1">
      <alignment/>
      <protection/>
    </xf>
    <xf numFmtId="170" fontId="8" fillId="0" borderId="0" xfId="0" applyNumberFormat="1" applyFont="1" applyFill="1" applyBorder="1" applyAlignment="1" applyProtection="1">
      <alignment horizontal="right"/>
      <protection/>
    </xf>
    <xf numFmtId="170" fontId="8" fillId="0" borderId="4" xfId="0" applyNumberFormat="1" applyFont="1" applyFill="1" applyBorder="1" applyAlignment="1" applyProtection="1">
      <alignment horizontal="right"/>
      <protection/>
    </xf>
    <xf numFmtId="164" fontId="11" fillId="0" borderId="0" xfId="0" applyFont="1" applyFill="1" applyBorder="1" applyAlignment="1" applyProtection="1">
      <alignment/>
      <protection/>
    </xf>
    <xf numFmtId="164" fontId="12" fillId="0" borderId="0" xfId="0" applyFont="1" applyFill="1" applyBorder="1" applyAlignment="1" applyProtection="1">
      <alignment/>
      <protection/>
    </xf>
    <xf numFmtId="166" fontId="10" fillId="2" borderId="5" xfId="0" applyNumberFormat="1" applyFont="1" applyFill="1" applyBorder="1" applyAlignment="1" applyProtection="1">
      <alignment/>
      <protection/>
    </xf>
    <xf numFmtId="165" fontId="8" fillId="2" borderId="5" xfId="0" applyNumberFormat="1" applyFont="1" applyFill="1" applyBorder="1" applyAlignment="1" applyProtection="1">
      <alignment/>
      <protection/>
    </xf>
    <xf numFmtId="166" fontId="8" fillId="2" borderId="6" xfId="0" applyNumberFormat="1" applyFont="1" applyFill="1" applyBorder="1" applyAlignment="1" applyProtection="1">
      <alignment/>
      <protection/>
    </xf>
    <xf numFmtId="167" fontId="8" fillId="0" borderId="4" xfId="0" applyNumberFormat="1" applyFont="1" applyFill="1" applyBorder="1" applyAlignment="1" applyProtection="1">
      <alignment/>
      <protection/>
    </xf>
    <xf numFmtId="166" fontId="8" fillId="0" borderId="6" xfId="0" applyNumberFormat="1" applyFont="1" applyFill="1" applyBorder="1" applyAlignment="1" applyProtection="1">
      <alignment/>
      <protection/>
    </xf>
    <xf numFmtId="166" fontId="8" fillId="2" borderId="5" xfId="0" applyNumberFormat="1" applyFont="1" applyFill="1" applyBorder="1" applyAlignment="1" applyProtection="1">
      <alignment/>
      <protection/>
    </xf>
    <xf numFmtId="164" fontId="8" fillId="0" borderId="0" xfId="0" applyNumberFormat="1" applyFont="1" applyFill="1" applyBorder="1" applyAlignment="1" applyProtection="1">
      <alignment horizontal="left"/>
      <protection/>
    </xf>
    <xf numFmtId="167" fontId="8" fillId="0" borderId="6" xfId="0" applyNumberFormat="1" applyFont="1" applyFill="1" applyBorder="1" applyAlignment="1" applyProtection="1">
      <alignment/>
      <protection/>
    </xf>
    <xf numFmtId="166" fontId="5" fillId="0" borderId="6" xfId="0" applyNumberFormat="1" applyFont="1" applyFill="1" applyBorder="1" applyAlignment="1" applyProtection="1">
      <alignment/>
      <protection/>
    </xf>
    <xf numFmtId="166" fontId="5" fillId="0" borderId="7" xfId="0" applyNumberFormat="1" applyFont="1" applyFill="1" applyBorder="1" applyAlignment="1" applyProtection="1">
      <alignment/>
      <protection/>
    </xf>
    <xf numFmtId="166" fontId="6" fillId="2" borderId="7" xfId="0" applyNumberFormat="1" applyFont="1" applyFill="1" applyBorder="1" applyAlignment="1" applyProtection="1">
      <alignment/>
      <protection/>
    </xf>
    <xf numFmtId="167" fontId="5" fillId="0" borderId="6" xfId="0" applyNumberFormat="1" applyFont="1" applyFill="1" applyBorder="1" applyAlignment="1" applyProtection="1">
      <alignment/>
      <protection/>
    </xf>
    <xf numFmtId="166" fontId="5" fillId="2" borderId="0" xfId="0" applyNumberFormat="1" applyFont="1" applyFill="1" applyBorder="1" applyAlignment="1" applyProtection="1">
      <alignment/>
      <protection/>
    </xf>
    <xf numFmtId="167" fontId="5" fillId="0" borderId="0" xfId="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Gnumeric-defaul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BF0041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990600</xdr:colOff>
      <xdr:row>30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92200" cy="6391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0:C40"/>
  <sheetViews>
    <sheetView showGridLines="0" zoomScale="84" zoomScaleNormal="84" workbookViewId="0" topLeftCell="A1">
      <selection activeCell="F32" sqref="F32"/>
    </sheetView>
  </sheetViews>
  <sheetFormatPr defaultColWidth="9.00390625" defaultRowHeight="12.75"/>
  <cols>
    <col min="1" max="1" width="2.875" style="1" customWidth="1"/>
    <col min="2" max="2" width="4.00390625" style="1" customWidth="1"/>
    <col min="3" max="3" width="52.50390625" style="1" customWidth="1"/>
    <col min="4" max="4" width="3.50390625" style="1" customWidth="1"/>
    <col min="5" max="5" width="87.875" style="1" customWidth="1"/>
    <col min="6" max="7" width="8.625" style="1" customWidth="1"/>
    <col min="8" max="8" width="15.00390625" style="1" customWidth="1"/>
    <col min="9" max="9" width="5.00390625" style="1" customWidth="1"/>
    <col min="10" max="11" width="8.625" style="1" customWidth="1"/>
    <col min="12" max="12" width="2.875" style="1" customWidth="1"/>
    <col min="13" max="15" width="8.625" style="1" customWidth="1"/>
    <col min="16" max="16" width="6.75390625" style="1" customWidth="1"/>
    <col min="17" max="16384" width="8.625" style="1" customWidth="1"/>
  </cols>
  <sheetData>
    <row r="1" ht="30" customHeight="1"/>
    <row r="2" ht="9.75" customHeight="1"/>
    <row r="3" ht="25.5" customHeight="1"/>
    <row r="4" ht="21" customHeight="1"/>
    <row r="5" ht="15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40" spans="2:3" ht="13.5">
      <c r="B40" s="2"/>
      <c r="C40" s="2"/>
    </row>
  </sheetData>
  <sheetProtection selectLockedCells="1" selectUnlockedCells="1"/>
  <printOptions/>
  <pageMargins left="0.7000000000000001" right="0.7000000000000001" top="0.2388888888888889" bottom="0.75" header="0.1" footer="0.5118110236220472"/>
  <pageSetup cellComments="atEnd" firstPageNumber="1" useFirstPageNumber="1" horizontalDpi="300" verticalDpi="300" orientation="landscape"/>
  <headerFooter alignWithMargins="0">
    <oddHeader>&amp;C&amp;"Arial,Regular"TEX USERS GROUP Profit Loss Forecast Budget January through October 2018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4"/>
  <sheetViews>
    <sheetView tabSelected="1" workbookViewId="0" topLeftCell="A1">
      <pane xSplit="5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P85" sqref="P85"/>
    </sheetView>
  </sheetViews>
  <sheetFormatPr defaultColWidth="9.00390625" defaultRowHeight="12.75"/>
  <cols>
    <col min="1" max="3" width="2.625" style="3" customWidth="1"/>
    <col min="4" max="4" width="2.875" style="3" customWidth="1"/>
    <col min="5" max="5" width="21.00390625" style="3" customWidth="1"/>
    <col min="6" max="6" width="9.50390625" style="1" customWidth="1"/>
    <col min="7" max="7" width="1.25" style="1" customWidth="1"/>
    <col min="8" max="8" width="8.75390625" style="1" customWidth="1"/>
    <col min="9" max="9" width="1.25" style="1" customWidth="1"/>
    <col min="10" max="10" width="8.75390625" style="1" customWidth="1"/>
    <col min="11" max="11" width="1.25" style="1" customWidth="1"/>
    <col min="12" max="12" width="9.25390625" style="4" customWidth="1"/>
    <col min="13" max="13" width="1.25" style="1" customWidth="1"/>
    <col min="14" max="14" width="8.75390625" style="1" customWidth="1"/>
    <col min="15" max="15" width="1.25" style="1" customWidth="1"/>
    <col min="16" max="16" width="8.75390625" style="1" customWidth="1"/>
    <col min="17" max="17" width="1.25" style="1" customWidth="1"/>
    <col min="18" max="18" width="47.875" style="1" customWidth="1"/>
    <col min="19" max="253" width="8.75390625" style="1" customWidth="1"/>
    <col min="254" max="16384" width="8.625" style="1" customWidth="1"/>
  </cols>
  <sheetData>
    <row r="1" spans="6:18" ht="13.5">
      <c r="F1" s="5" t="s">
        <v>0</v>
      </c>
      <c r="G1" s="3"/>
      <c r="H1" s="5" t="s">
        <v>1</v>
      </c>
      <c r="I1" s="6"/>
      <c r="J1" s="7" t="s">
        <v>2</v>
      </c>
      <c r="K1" s="6"/>
      <c r="L1" s="8">
        <v>2023</v>
      </c>
      <c r="M1" s="6"/>
      <c r="N1" s="9" t="s">
        <v>3</v>
      </c>
      <c r="P1" s="5">
        <v>2024</v>
      </c>
      <c r="Q1" s="5"/>
      <c r="R1" s="10"/>
    </row>
    <row r="2" spans="1:18" ht="13.5">
      <c r="A2" s="5"/>
      <c r="B2" s="5"/>
      <c r="C2" s="5"/>
      <c r="D2" s="5"/>
      <c r="E2" s="5"/>
      <c r="F2" s="11" t="s">
        <v>4</v>
      </c>
      <c r="G2" s="5"/>
      <c r="H2" s="11" t="s">
        <v>5</v>
      </c>
      <c r="I2" s="5"/>
      <c r="J2" s="12" t="s">
        <v>6</v>
      </c>
      <c r="K2" s="6"/>
      <c r="L2" s="13" t="s">
        <v>7</v>
      </c>
      <c r="M2" s="6"/>
      <c r="N2" s="14" t="s">
        <v>8</v>
      </c>
      <c r="O2" s="6"/>
      <c r="P2" s="11" t="s">
        <v>9</v>
      </c>
      <c r="Q2" s="5"/>
      <c r="R2" s="15" t="s">
        <v>10</v>
      </c>
    </row>
    <row r="3" spans="1:14" ht="12" customHeight="1">
      <c r="A3" s="3" t="s">
        <v>11</v>
      </c>
      <c r="F3" s="16"/>
      <c r="J3" s="17"/>
      <c r="N3" s="18"/>
    </row>
    <row r="4" spans="2:14" ht="12" customHeight="1">
      <c r="B4" s="3" t="s">
        <v>12</v>
      </c>
      <c r="F4" s="16"/>
      <c r="J4" s="17"/>
      <c r="N4" s="18"/>
    </row>
    <row r="5" spans="3:14" ht="13.5">
      <c r="C5" s="3" t="s">
        <v>13</v>
      </c>
      <c r="F5" s="16"/>
      <c r="J5" s="17"/>
      <c r="N5" s="18"/>
    </row>
    <row r="6" spans="4:18" ht="13.5">
      <c r="D6" s="3" t="s">
        <v>14</v>
      </c>
      <c r="F6" s="16">
        <v>72226</v>
      </c>
      <c r="G6" s="19"/>
      <c r="H6" s="19">
        <v>250</v>
      </c>
      <c r="I6" s="19"/>
      <c r="J6" s="20">
        <f aca="true" t="shared" si="0" ref="J6:J16">F6+H6</f>
        <v>72476</v>
      </c>
      <c r="K6" s="19"/>
      <c r="L6" s="21">
        <v>73500</v>
      </c>
      <c r="M6" s="19"/>
      <c r="N6" s="22">
        <f aca="true" t="shared" si="1" ref="N6:N17">ROUND((J6-L6),5)</f>
        <v>-1024</v>
      </c>
      <c r="P6" s="21">
        <v>87000</v>
      </c>
      <c r="Q6" s="21"/>
      <c r="R6" s="19" t="s">
        <v>15</v>
      </c>
    </row>
    <row r="7" spans="4:18" ht="13.5">
      <c r="D7" s="3" t="s">
        <v>16</v>
      </c>
      <c r="F7" s="16">
        <v>-11100</v>
      </c>
      <c r="G7" s="19"/>
      <c r="H7" s="19">
        <v>-30</v>
      </c>
      <c r="I7" s="19"/>
      <c r="J7" s="20">
        <f t="shared" si="0"/>
        <v>-11130</v>
      </c>
      <c r="K7" s="19"/>
      <c r="L7" s="23">
        <v>-9800</v>
      </c>
      <c r="M7" s="19"/>
      <c r="N7" s="22">
        <f t="shared" si="1"/>
        <v>-1330</v>
      </c>
      <c r="P7" s="23">
        <v>-14315</v>
      </c>
      <c r="Q7" s="23"/>
      <c r="R7" s="19" t="s">
        <v>17</v>
      </c>
    </row>
    <row r="8" spans="4:18" ht="13.5">
      <c r="D8" s="3" t="s">
        <v>18</v>
      </c>
      <c r="F8" s="16">
        <v>0</v>
      </c>
      <c r="G8" s="19"/>
      <c r="H8" s="19">
        <v>0</v>
      </c>
      <c r="I8" s="19"/>
      <c r="J8" s="20">
        <f t="shared" si="0"/>
        <v>0</v>
      </c>
      <c r="K8" s="19"/>
      <c r="L8" s="21">
        <v>3000</v>
      </c>
      <c r="M8" s="19"/>
      <c r="N8" s="22">
        <f t="shared" si="1"/>
        <v>-3000</v>
      </c>
      <c r="P8" s="21">
        <v>1500</v>
      </c>
      <c r="Q8" s="21"/>
      <c r="R8" s="19" t="s">
        <v>19</v>
      </c>
    </row>
    <row r="9" spans="4:18" ht="13.5">
      <c r="D9" s="3" t="s">
        <v>20</v>
      </c>
      <c r="F9" s="16">
        <v>390</v>
      </c>
      <c r="G9" s="19"/>
      <c r="H9" s="19">
        <v>0</v>
      </c>
      <c r="I9" s="19"/>
      <c r="J9" s="20">
        <f t="shared" si="0"/>
        <v>390</v>
      </c>
      <c r="K9" s="19"/>
      <c r="L9" s="21">
        <v>400</v>
      </c>
      <c r="M9" s="19"/>
      <c r="N9" s="22">
        <f t="shared" si="1"/>
        <v>-10</v>
      </c>
      <c r="P9" s="21">
        <v>475</v>
      </c>
      <c r="Q9" s="21"/>
      <c r="R9" s="19" t="s">
        <v>15</v>
      </c>
    </row>
    <row r="10" spans="4:18" ht="13.5">
      <c r="D10" s="3" t="s">
        <v>21</v>
      </c>
      <c r="F10" s="16">
        <v>0</v>
      </c>
      <c r="G10" s="19"/>
      <c r="H10" s="19">
        <v>0</v>
      </c>
      <c r="I10" s="19"/>
      <c r="J10" s="20">
        <f t="shared" si="0"/>
        <v>0</v>
      </c>
      <c r="K10" s="19"/>
      <c r="L10" s="21">
        <v>285</v>
      </c>
      <c r="M10" s="19"/>
      <c r="N10" s="22">
        <f t="shared" si="1"/>
        <v>-285</v>
      </c>
      <c r="P10" s="21">
        <v>0</v>
      </c>
      <c r="Q10" s="21"/>
      <c r="R10" s="19"/>
    </row>
    <row r="11" spans="4:18" ht="13.5">
      <c r="D11" s="3" t="s">
        <v>22</v>
      </c>
      <c r="F11" s="16">
        <v>1130</v>
      </c>
      <c r="G11" s="19"/>
      <c r="H11" s="19">
        <v>0</v>
      </c>
      <c r="I11" s="19"/>
      <c r="J11" s="20">
        <f t="shared" si="0"/>
        <v>1130</v>
      </c>
      <c r="K11" s="19"/>
      <c r="L11" s="21">
        <v>1100</v>
      </c>
      <c r="M11" s="19"/>
      <c r="N11" s="22">
        <f t="shared" si="1"/>
        <v>30</v>
      </c>
      <c r="P11" s="21">
        <v>1230</v>
      </c>
      <c r="Q11" s="21"/>
      <c r="R11" s="19" t="s">
        <v>15</v>
      </c>
    </row>
    <row r="12" spans="4:18" ht="13.5">
      <c r="D12" s="3" t="s">
        <v>23</v>
      </c>
      <c r="F12" s="16">
        <v>2575</v>
      </c>
      <c r="G12" s="19"/>
      <c r="H12" s="19">
        <v>0</v>
      </c>
      <c r="I12" s="19"/>
      <c r="J12" s="20">
        <f t="shared" si="0"/>
        <v>2575</v>
      </c>
      <c r="K12" s="19"/>
      <c r="L12" s="21">
        <v>2300</v>
      </c>
      <c r="M12" s="19"/>
      <c r="N12" s="22">
        <f t="shared" si="1"/>
        <v>275</v>
      </c>
      <c r="P12" s="21">
        <v>2815</v>
      </c>
      <c r="Q12" s="21"/>
      <c r="R12" s="19" t="s">
        <v>15</v>
      </c>
    </row>
    <row r="13" spans="4:18" ht="13.5">
      <c r="D13" s="3" t="s">
        <v>24</v>
      </c>
      <c r="F13" s="16">
        <v>500</v>
      </c>
      <c r="G13" s="19"/>
      <c r="H13" s="19"/>
      <c r="I13" s="19"/>
      <c r="J13" s="20">
        <f t="shared" si="0"/>
        <v>500</v>
      </c>
      <c r="K13" s="19"/>
      <c r="L13" s="21"/>
      <c r="M13" s="19"/>
      <c r="N13" s="22">
        <f t="shared" si="1"/>
        <v>500</v>
      </c>
      <c r="P13" s="21">
        <v>550</v>
      </c>
      <c r="Q13" s="21"/>
      <c r="R13" s="19"/>
    </row>
    <row r="14" spans="4:18" ht="13.5">
      <c r="D14" s="3" t="s">
        <v>25</v>
      </c>
      <c r="F14" s="16">
        <v>500</v>
      </c>
      <c r="G14" s="19"/>
      <c r="H14" s="19">
        <v>0</v>
      </c>
      <c r="I14" s="19"/>
      <c r="J14" s="20">
        <f t="shared" si="0"/>
        <v>500</v>
      </c>
      <c r="K14" s="19"/>
      <c r="L14" s="21">
        <v>340</v>
      </c>
      <c r="M14" s="19"/>
      <c r="N14" s="22">
        <f t="shared" si="1"/>
        <v>160</v>
      </c>
      <c r="P14" s="21">
        <v>550</v>
      </c>
      <c r="Q14" s="21"/>
      <c r="R14" s="19"/>
    </row>
    <row r="15" spans="4:18" ht="13.5">
      <c r="D15" s="3" t="s">
        <v>26</v>
      </c>
      <c r="F15" s="16">
        <v>730</v>
      </c>
      <c r="G15" s="19"/>
      <c r="H15" s="19">
        <v>0</v>
      </c>
      <c r="I15" s="19"/>
      <c r="J15" s="20">
        <f t="shared" si="0"/>
        <v>730</v>
      </c>
      <c r="K15" s="19"/>
      <c r="L15" s="21">
        <v>850</v>
      </c>
      <c r="M15" s="19"/>
      <c r="N15" s="22">
        <f t="shared" si="1"/>
        <v>-120</v>
      </c>
      <c r="P15" s="21">
        <v>780</v>
      </c>
      <c r="Q15" s="21"/>
      <c r="R15" s="19"/>
    </row>
    <row r="16" spans="4:18" ht="13.5">
      <c r="D16" s="3" t="s">
        <v>27</v>
      </c>
      <c r="F16" s="24">
        <v>8545</v>
      </c>
      <c r="G16" s="19"/>
      <c r="H16" s="25">
        <v>0</v>
      </c>
      <c r="I16" s="19"/>
      <c r="J16" s="26">
        <f t="shared" si="0"/>
        <v>8545</v>
      </c>
      <c r="K16" s="19"/>
      <c r="L16" s="27">
        <v>6000</v>
      </c>
      <c r="M16" s="19"/>
      <c r="N16" s="28">
        <f t="shared" si="1"/>
        <v>2545</v>
      </c>
      <c r="P16" s="27">
        <v>0</v>
      </c>
      <c r="Q16" s="21"/>
      <c r="R16" s="19"/>
    </row>
    <row r="17" spans="3:18" ht="13.5">
      <c r="C17" s="3" t="s">
        <v>28</v>
      </c>
      <c r="F17" s="16">
        <f>ROUND(SUM(F5:F16),5)</f>
        <v>75496</v>
      </c>
      <c r="G17" s="19"/>
      <c r="H17" s="16">
        <f>ROUND(SUM(H6:H16),5)</f>
        <v>220</v>
      </c>
      <c r="I17" s="19"/>
      <c r="J17" s="20">
        <f>ROUND(SUM(J6:J16),5)</f>
        <v>75716</v>
      </c>
      <c r="K17" s="19"/>
      <c r="L17" s="21">
        <f>ROUND(SUM(L5:L16),5)</f>
        <v>77975</v>
      </c>
      <c r="M17" s="19"/>
      <c r="N17" s="22">
        <f t="shared" si="1"/>
        <v>-2259</v>
      </c>
      <c r="P17" s="21">
        <f>ROUND(SUM(P5:P16),5)</f>
        <v>80585</v>
      </c>
      <c r="Q17" s="21"/>
      <c r="R17" s="19"/>
    </row>
    <row r="18" spans="3:18" ht="13.5">
      <c r="C18" s="3" t="s">
        <v>29</v>
      </c>
      <c r="F18" s="16"/>
      <c r="G18" s="19"/>
      <c r="H18" s="19"/>
      <c r="I18" s="19"/>
      <c r="J18" s="29"/>
      <c r="K18" s="19"/>
      <c r="L18" s="21"/>
      <c r="M18" s="19"/>
      <c r="N18" s="30"/>
      <c r="P18" s="21"/>
      <c r="Q18" s="21"/>
      <c r="R18" s="19"/>
    </row>
    <row r="19" spans="4:18" ht="13.5">
      <c r="D19" s="3" t="s">
        <v>30</v>
      </c>
      <c r="F19" s="16">
        <v>21</v>
      </c>
      <c r="G19" s="19"/>
      <c r="H19" s="19">
        <v>0</v>
      </c>
      <c r="I19" s="19"/>
      <c r="J19" s="20">
        <f>F19+H19</f>
        <v>21</v>
      </c>
      <c r="K19" s="19"/>
      <c r="L19" s="31">
        <v>0</v>
      </c>
      <c r="M19" s="19"/>
      <c r="N19" s="22">
        <f>ROUND((J19-L19),5)</f>
        <v>21</v>
      </c>
      <c r="P19" s="31">
        <v>0</v>
      </c>
      <c r="Q19" s="21"/>
      <c r="R19" s="19"/>
    </row>
    <row r="20" spans="4:18" ht="13.5">
      <c r="D20" s="3" t="s">
        <v>31</v>
      </c>
      <c r="F20" s="16"/>
      <c r="G20" s="19"/>
      <c r="H20" s="19"/>
      <c r="I20" s="19"/>
      <c r="J20" s="29"/>
      <c r="K20" s="19"/>
      <c r="L20" s="21"/>
      <c r="M20" s="19"/>
      <c r="N20" s="30"/>
      <c r="P20" s="21"/>
      <c r="Q20" s="21"/>
      <c r="R20" s="19"/>
    </row>
    <row r="21" spans="5:18" ht="13.5">
      <c r="E21" s="3" t="s">
        <v>32</v>
      </c>
      <c r="F21" s="16">
        <v>20</v>
      </c>
      <c r="G21" s="19"/>
      <c r="H21" s="19">
        <v>0</v>
      </c>
      <c r="I21" s="19"/>
      <c r="J21" s="20">
        <f aca="true" t="shared" si="2" ref="J21:J23">F21+H21</f>
        <v>20</v>
      </c>
      <c r="K21" s="19"/>
      <c r="L21" s="31">
        <v>0</v>
      </c>
      <c r="M21" s="19"/>
      <c r="N21" s="22">
        <f aca="true" t="shared" si="3" ref="N21:N24">ROUND((J21-L21),5)</f>
        <v>20</v>
      </c>
      <c r="P21" s="31">
        <v>0</v>
      </c>
      <c r="Q21" s="31"/>
      <c r="R21" s="19"/>
    </row>
    <row r="22" spans="5:18" ht="13.5">
      <c r="E22" s="3" t="s">
        <v>33</v>
      </c>
      <c r="F22" s="16">
        <v>-36</v>
      </c>
      <c r="G22" s="19"/>
      <c r="H22" s="19">
        <v>0</v>
      </c>
      <c r="I22" s="19"/>
      <c r="J22" s="20">
        <f t="shared" si="2"/>
        <v>-36</v>
      </c>
      <c r="K22" s="19"/>
      <c r="L22" s="31">
        <v>0</v>
      </c>
      <c r="M22" s="19"/>
      <c r="N22" s="22">
        <f t="shared" si="3"/>
        <v>-36</v>
      </c>
      <c r="P22" s="31">
        <v>0</v>
      </c>
      <c r="Q22" s="31"/>
      <c r="R22" s="19"/>
    </row>
    <row r="23" spans="5:18" ht="13.5">
      <c r="E23" s="3" t="s">
        <v>34</v>
      </c>
      <c r="F23" s="24">
        <v>18</v>
      </c>
      <c r="G23" s="19"/>
      <c r="H23" s="25">
        <v>0</v>
      </c>
      <c r="I23" s="19"/>
      <c r="J23" s="26">
        <f t="shared" si="2"/>
        <v>18</v>
      </c>
      <c r="K23" s="19"/>
      <c r="L23" s="32">
        <v>0</v>
      </c>
      <c r="M23" s="19"/>
      <c r="N23" s="33">
        <f t="shared" si="3"/>
        <v>18</v>
      </c>
      <c r="P23" s="32">
        <v>0</v>
      </c>
      <c r="Q23" s="31"/>
      <c r="R23" s="19"/>
    </row>
    <row r="24" spans="4:18" ht="13.5">
      <c r="D24" s="3" t="s">
        <v>35</v>
      </c>
      <c r="F24" s="16">
        <f>ROUND(SUM(F21:F23),5)</f>
        <v>2</v>
      </c>
      <c r="G24" s="19"/>
      <c r="H24" s="16">
        <f>ROUND(SUM(H20:H23),5)</f>
        <v>0</v>
      </c>
      <c r="I24" s="19"/>
      <c r="J24" s="20">
        <f>ROUND(SUM(J20:J23),5)</f>
        <v>2</v>
      </c>
      <c r="K24" s="19"/>
      <c r="L24" s="31">
        <f>ROUND(SUM(L20:L23),5)</f>
        <v>0</v>
      </c>
      <c r="M24" s="19"/>
      <c r="N24" s="22">
        <f t="shared" si="3"/>
        <v>2</v>
      </c>
      <c r="P24" s="31">
        <f>ROUND(SUM(P20:P23),5)</f>
        <v>0</v>
      </c>
      <c r="Q24" s="31"/>
      <c r="R24" s="19"/>
    </row>
    <row r="25" spans="4:18" ht="13.5">
      <c r="D25" s="3" t="s">
        <v>36</v>
      </c>
      <c r="F25" s="16"/>
      <c r="G25" s="19"/>
      <c r="H25" s="19"/>
      <c r="I25" s="19"/>
      <c r="J25" s="29"/>
      <c r="K25" s="19"/>
      <c r="L25" s="21"/>
      <c r="M25" s="19"/>
      <c r="N25" s="30"/>
      <c r="P25" s="21"/>
      <c r="Q25" s="21"/>
      <c r="R25" s="19"/>
    </row>
    <row r="26" spans="5:18" ht="13.5">
      <c r="E26" s="3" t="s">
        <v>32</v>
      </c>
      <c r="F26" s="16">
        <v>0</v>
      </c>
      <c r="G26" s="19"/>
      <c r="H26" s="19">
        <v>0</v>
      </c>
      <c r="I26" s="19"/>
      <c r="J26" s="20">
        <f aca="true" t="shared" si="4" ref="J26:J28">F26+H26</f>
        <v>0</v>
      </c>
      <c r="K26" s="19"/>
      <c r="L26" s="31">
        <v>0</v>
      </c>
      <c r="M26" s="19"/>
      <c r="N26" s="22">
        <f aca="true" t="shared" si="5" ref="N26:N29">ROUND((J26-L26),5)</f>
        <v>0</v>
      </c>
      <c r="P26" s="31">
        <v>0</v>
      </c>
      <c r="Q26" s="31"/>
      <c r="R26" s="19"/>
    </row>
    <row r="27" spans="5:18" ht="13.5">
      <c r="E27" s="3" t="s">
        <v>33</v>
      </c>
      <c r="F27" s="16">
        <v>0</v>
      </c>
      <c r="G27" s="19"/>
      <c r="H27" s="19">
        <v>0</v>
      </c>
      <c r="I27" s="19"/>
      <c r="J27" s="20">
        <f t="shared" si="4"/>
        <v>0</v>
      </c>
      <c r="K27" s="19"/>
      <c r="L27" s="31">
        <v>0</v>
      </c>
      <c r="M27" s="19"/>
      <c r="N27" s="22">
        <f t="shared" si="5"/>
        <v>0</v>
      </c>
      <c r="P27" s="31">
        <v>0</v>
      </c>
      <c r="Q27" s="31"/>
      <c r="R27" s="19"/>
    </row>
    <row r="28" spans="5:18" ht="13.5">
      <c r="E28" s="3" t="s">
        <v>34</v>
      </c>
      <c r="F28" s="24">
        <v>0</v>
      </c>
      <c r="G28" s="19"/>
      <c r="H28" s="25">
        <v>0</v>
      </c>
      <c r="I28" s="19"/>
      <c r="J28" s="34">
        <f t="shared" si="4"/>
        <v>0</v>
      </c>
      <c r="K28" s="19"/>
      <c r="L28" s="32">
        <v>0</v>
      </c>
      <c r="M28" s="19"/>
      <c r="N28" s="33">
        <f t="shared" si="5"/>
        <v>0</v>
      </c>
      <c r="P28" s="32">
        <v>0</v>
      </c>
      <c r="Q28" s="31"/>
      <c r="R28" s="19"/>
    </row>
    <row r="29" spans="4:18" ht="13.5">
      <c r="D29" s="3" t="s">
        <v>37</v>
      </c>
      <c r="F29" s="16">
        <f>ROUND(SUM(F25:F27),5)</f>
        <v>0</v>
      </c>
      <c r="G29" s="19"/>
      <c r="H29" s="16">
        <f>ROUND(SUM(H25:H28),5)</f>
        <v>0</v>
      </c>
      <c r="I29" s="19"/>
      <c r="J29" s="20">
        <f>ROUND(SUM(J25:J28),5)</f>
        <v>0</v>
      </c>
      <c r="K29" s="19"/>
      <c r="L29" s="31">
        <f>ROUND(SUM(L25:L28),5)</f>
        <v>0</v>
      </c>
      <c r="M29" s="19"/>
      <c r="N29" s="22">
        <f t="shared" si="5"/>
        <v>0</v>
      </c>
      <c r="P29" s="31">
        <f>ROUND(SUM(P25:P28),5)</f>
        <v>0</v>
      </c>
      <c r="Q29" s="31"/>
      <c r="R29" s="19"/>
    </row>
    <row r="30" spans="4:18" ht="13.5">
      <c r="D30" s="3" t="s">
        <v>38</v>
      </c>
      <c r="F30" s="16"/>
      <c r="G30" s="19"/>
      <c r="H30" s="19"/>
      <c r="I30" s="19"/>
      <c r="J30" s="29"/>
      <c r="K30" s="19"/>
      <c r="L30" s="21"/>
      <c r="M30" s="19"/>
      <c r="N30" s="30"/>
      <c r="P30" s="21"/>
      <c r="Q30" s="21"/>
      <c r="R30" s="19"/>
    </row>
    <row r="31" spans="5:18" ht="13.5">
      <c r="E31" s="3" t="s">
        <v>32</v>
      </c>
      <c r="F31" s="16">
        <v>0</v>
      </c>
      <c r="G31" s="19"/>
      <c r="H31" s="19">
        <v>0</v>
      </c>
      <c r="I31" s="19"/>
      <c r="J31" s="20">
        <f aca="true" t="shared" si="6" ref="J31:J33">F31+H31</f>
        <v>0</v>
      </c>
      <c r="K31" s="19"/>
      <c r="L31" s="31">
        <v>0</v>
      </c>
      <c r="M31" s="19"/>
      <c r="N31" s="22">
        <f aca="true" t="shared" si="7" ref="N31:N34">ROUND((J31-L31),5)</f>
        <v>0</v>
      </c>
      <c r="P31" s="31">
        <v>0</v>
      </c>
      <c r="Q31" s="31"/>
      <c r="R31" s="19"/>
    </row>
    <row r="32" spans="5:18" ht="13.5">
      <c r="E32" s="3" t="s">
        <v>33</v>
      </c>
      <c r="F32" s="16">
        <v>0</v>
      </c>
      <c r="G32" s="19"/>
      <c r="H32" s="19">
        <v>0</v>
      </c>
      <c r="I32" s="19"/>
      <c r="J32" s="20">
        <f t="shared" si="6"/>
        <v>0</v>
      </c>
      <c r="K32" s="19"/>
      <c r="L32" s="31">
        <v>0</v>
      </c>
      <c r="M32" s="19"/>
      <c r="N32" s="22">
        <f t="shared" si="7"/>
        <v>0</v>
      </c>
      <c r="P32" s="31">
        <v>0</v>
      </c>
      <c r="Q32" s="31"/>
      <c r="R32" s="19"/>
    </row>
    <row r="33" spans="5:18" ht="13.5">
      <c r="E33" s="3" t="s">
        <v>34</v>
      </c>
      <c r="F33" s="24">
        <v>0</v>
      </c>
      <c r="G33" s="19"/>
      <c r="H33" s="25">
        <v>0</v>
      </c>
      <c r="I33" s="19"/>
      <c r="J33" s="34">
        <f t="shared" si="6"/>
        <v>0</v>
      </c>
      <c r="K33" s="19"/>
      <c r="L33" s="32">
        <v>0</v>
      </c>
      <c r="M33" s="19"/>
      <c r="N33" s="33">
        <f t="shared" si="7"/>
        <v>0</v>
      </c>
      <c r="P33" s="32">
        <v>0</v>
      </c>
      <c r="Q33" s="31"/>
      <c r="R33" s="19"/>
    </row>
    <row r="34" spans="4:18" ht="13.5">
      <c r="D34" s="3" t="s">
        <v>39</v>
      </c>
      <c r="F34" s="16">
        <f>ROUND(SUM(F30:F32),5)</f>
        <v>0</v>
      </c>
      <c r="G34" s="19"/>
      <c r="H34" s="16">
        <f>ROUND(SUM(H30:H33),5)</f>
        <v>0</v>
      </c>
      <c r="I34" s="19"/>
      <c r="J34" s="20">
        <f>ROUND(SUM(J30:J33),5)</f>
        <v>0</v>
      </c>
      <c r="K34" s="19"/>
      <c r="L34" s="31">
        <f>ROUND(SUM(L30:L33),5)</f>
        <v>0</v>
      </c>
      <c r="M34" s="19"/>
      <c r="N34" s="22">
        <f t="shared" si="7"/>
        <v>0</v>
      </c>
      <c r="P34" s="31">
        <f>ROUND(SUM(P30:P33),5)</f>
        <v>0</v>
      </c>
      <c r="Q34" s="31"/>
      <c r="R34" s="19"/>
    </row>
    <row r="35" spans="4:18" ht="13.5">
      <c r="D35" s="3" t="s">
        <v>40</v>
      </c>
      <c r="F35" s="16"/>
      <c r="G35" s="19"/>
      <c r="H35" s="19"/>
      <c r="I35" s="19"/>
      <c r="J35" s="29"/>
      <c r="K35" s="19"/>
      <c r="L35" s="21"/>
      <c r="M35" s="19"/>
      <c r="N35" s="30"/>
      <c r="P35" s="21"/>
      <c r="Q35" s="21"/>
      <c r="R35" s="19"/>
    </row>
    <row r="36" spans="5:18" ht="13.5">
      <c r="E36" s="3" t="s">
        <v>32</v>
      </c>
      <c r="F36" s="16">
        <v>273</v>
      </c>
      <c r="G36" s="19"/>
      <c r="H36" s="19">
        <v>32</v>
      </c>
      <c r="I36" s="19"/>
      <c r="J36" s="20">
        <f aca="true" t="shared" si="8" ref="J36:J37">F36+H36</f>
        <v>305</v>
      </c>
      <c r="K36" s="19"/>
      <c r="L36" s="21">
        <v>460</v>
      </c>
      <c r="M36" s="19"/>
      <c r="N36" s="22">
        <f aca="true" t="shared" si="9" ref="N36:N38">ROUND((J36-L36),5)</f>
        <v>-155</v>
      </c>
      <c r="P36" s="21">
        <v>200</v>
      </c>
      <c r="Q36" s="21"/>
      <c r="R36" s="19" t="s">
        <v>41</v>
      </c>
    </row>
    <row r="37" spans="5:18" ht="13.5">
      <c r="E37" s="3" t="s">
        <v>42</v>
      </c>
      <c r="F37" s="24">
        <v>-48</v>
      </c>
      <c r="G37" s="19"/>
      <c r="H37" s="25">
        <v>-4</v>
      </c>
      <c r="I37" s="19"/>
      <c r="J37" s="34">
        <f t="shared" si="8"/>
        <v>-52</v>
      </c>
      <c r="K37" s="19"/>
      <c r="L37" s="35">
        <v>-30</v>
      </c>
      <c r="M37" s="19"/>
      <c r="N37" s="33">
        <f t="shared" si="9"/>
        <v>-22</v>
      </c>
      <c r="P37" s="35">
        <v>-50</v>
      </c>
      <c r="Q37" s="23"/>
      <c r="R37" s="19"/>
    </row>
    <row r="38" spans="4:18" ht="13.5">
      <c r="D38" s="3" t="s">
        <v>43</v>
      </c>
      <c r="F38" s="16">
        <f>ROUND(SUM(F35:F37),5)</f>
        <v>225</v>
      </c>
      <c r="G38" s="19"/>
      <c r="H38" s="16">
        <f>ROUND(SUM(H35:H37),5)</f>
        <v>28</v>
      </c>
      <c r="I38" s="19"/>
      <c r="J38" s="20">
        <f>ROUND(SUM(J35:J37),5)</f>
        <v>253</v>
      </c>
      <c r="K38" s="19"/>
      <c r="L38" s="21">
        <f>ROUND(SUM(L35:L37),5)</f>
        <v>430</v>
      </c>
      <c r="M38" s="19"/>
      <c r="N38" s="22">
        <f t="shared" si="9"/>
        <v>-177</v>
      </c>
      <c r="P38" s="21">
        <f>ROUND(SUM(P35:P37),5)</f>
        <v>150</v>
      </c>
      <c r="Q38" s="21"/>
      <c r="R38" s="19"/>
    </row>
    <row r="39" spans="4:18" ht="13.5">
      <c r="D39" s="3" t="s">
        <v>44</v>
      </c>
      <c r="F39" s="16"/>
      <c r="G39" s="19"/>
      <c r="H39" s="19"/>
      <c r="I39" s="19"/>
      <c r="J39" s="29"/>
      <c r="K39" s="19"/>
      <c r="L39" s="21"/>
      <c r="M39" s="19"/>
      <c r="N39" s="30"/>
      <c r="P39" s="21"/>
      <c r="Q39" s="21"/>
      <c r="R39" s="19"/>
    </row>
    <row r="40" spans="5:18" ht="13.5">
      <c r="E40" s="3" t="s">
        <v>45</v>
      </c>
      <c r="F40" s="16">
        <v>2990</v>
      </c>
      <c r="G40" s="19"/>
      <c r="H40" s="19">
        <v>110</v>
      </c>
      <c r="I40" s="19"/>
      <c r="J40" s="20">
        <f aca="true" t="shared" si="10" ref="J40:J41">F40+H40</f>
        <v>3100</v>
      </c>
      <c r="K40" s="19"/>
      <c r="L40" s="21">
        <v>2800</v>
      </c>
      <c r="M40" s="19"/>
      <c r="N40" s="22">
        <f aca="true" t="shared" si="11" ref="N40:N42">ROUND((J40-L40),5)</f>
        <v>300</v>
      </c>
      <c r="P40" s="21">
        <v>2800</v>
      </c>
      <c r="Q40" s="21"/>
      <c r="R40" s="19"/>
    </row>
    <row r="41" spans="5:18" ht="13.5">
      <c r="E41" s="3" t="s">
        <v>46</v>
      </c>
      <c r="F41" s="24">
        <v>0</v>
      </c>
      <c r="G41" s="19"/>
      <c r="H41" s="25">
        <v>0</v>
      </c>
      <c r="I41" s="19"/>
      <c r="J41" s="34">
        <f t="shared" si="10"/>
        <v>0</v>
      </c>
      <c r="K41" s="19"/>
      <c r="L41" s="32">
        <v>0</v>
      </c>
      <c r="M41" s="19"/>
      <c r="N41" s="33">
        <f t="shared" si="11"/>
        <v>0</v>
      </c>
      <c r="P41" s="32">
        <v>0</v>
      </c>
      <c r="Q41" s="31"/>
      <c r="R41" s="19"/>
    </row>
    <row r="42" spans="4:18" ht="13.5">
      <c r="D42" s="3" t="s">
        <v>47</v>
      </c>
      <c r="F42" s="16">
        <f>ROUND(SUM(F40:F41),5)</f>
        <v>2990</v>
      </c>
      <c r="G42" s="19"/>
      <c r="H42" s="16">
        <f>ROUND(SUM(H40:H41),5)</f>
        <v>110</v>
      </c>
      <c r="I42" s="16"/>
      <c r="J42" s="20">
        <f>ROUND(SUM(J40:J41),5)</f>
        <v>3100</v>
      </c>
      <c r="K42" s="19"/>
      <c r="L42" s="16">
        <f>ROUND(SUM(L40:L41),5)</f>
        <v>2800</v>
      </c>
      <c r="M42" s="19"/>
      <c r="N42" s="22">
        <f t="shared" si="11"/>
        <v>300</v>
      </c>
      <c r="P42" s="16">
        <f>ROUND(SUM(P40:P41),5)</f>
        <v>2800</v>
      </c>
      <c r="Q42" s="16"/>
      <c r="R42" s="19"/>
    </row>
    <row r="43" spans="4:18" ht="13.5">
      <c r="D43" s="3" t="s">
        <v>48</v>
      </c>
      <c r="F43" s="16"/>
      <c r="G43" s="19"/>
      <c r="H43" s="19"/>
      <c r="I43" s="19"/>
      <c r="J43" s="20"/>
      <c r="K43" s="19"/>
      <c r="L43" s="21"/>
      <c r="M43" s="19"/>
      <c r="N43" s="30"/>
      <c r="P43" s="21"/>
      <c r="Q43" s="21"/>
      <c r="R43" s="19"/>
    </row>
    <row r="44" spans="5:18" ht="13.5">
      <c r="E44" s="3" t="s">
        <v>49</v>
      </c>
      <c r="F44" s="16">
        <v>0</v>
      </c>
      <c r="G44" s="19"/>
      <c r="H44" s="19">
        <v>0</v>
      </c>
      <c r="I44" s="19"/>
      <c r="J44" s="20">
        <f aca="true" t="shared" si="12" ref="J44:J45">F44+H44</f>
        <v>0</v>
      </c>
      <c r="K44" s="19"/>
      <c r="L44" s="23">
        <v>0</v>
      </c>
      <c r="M44" s="19"/>
      <c r="N44" s="22">
        <f aca="true" t="shared" si="13" ref="N44:N48">ROUND((J44-L44),5)</f>
        <v>0</v>
      </c>
      <c r="P44" s="23">
        <v>0</v>
      </c>
      <c r="Q44" s="23"/>
      <c r="R44" s="19"/>
    </row>
    <row r="45" spans="5:18" ht="13.5">
      <c r="E45" s="3" t="s">
        <v>50</v>
      </c>
      <c r="F45" s="24">
        <v>0</v>
      </c>
      <c r="G45" s="19"/>
      <c r="H45" s="25">
        <v>0</v>
      </c>
      <c r="I45" s="19"/>
      <c r="J45" s="34">
        <f t="shared" si="12"/>
        <v>0</v>
      </c>
      <c r="K45" s="19"/>
      <c r="L45" s="35">
        <v>0</v>
      </c>
      <c r="M45" s="19"/>
      <c r="N45" s="33">
        <f t="shared" si="13"/>
        <v>0</v>
      </c>
      <c r="P45" s="35">
        <v>0</v>
      </c>
      <c r="Q45" s="23"/>
      <c r="R45" s="19"/>
    </row>
    <row r="46" spans="4:18" ht="13.5">
      <c r="D46" s="3" t="s">
        <v>51</v>
      </c>
      <c r="F46" s="16">
        <f>ROUND(SUM(F43:F45),5)</f>
        <v>0</v>
      </c>
      <c r="G46" s="19"/>
      <c r="H46" s="16">
        <f>ROUND(SUM(H43:H45),5)</f>
        <v>0</v>
      </c>
      <c r="I46" s="16"/>
      <c r="J46" s="20">
        <f>ROUND(SUM(J43:J45),5)</f>
        <v>0</v>
      </c>
      <c r="K46" s="16"/>
      <c r="L46" s="16">
        <f>ROUND(SUM(L43:L45),5)</f>
        <v>0</v>
      </c>
      <c r="M46" s="19"/>
      <c r="N46" s="22">
        <f t="shared" si="13"/>
        <v>0</v>
      </c>
      <c r="P46" s="16">
        <f>ROUND(SUM(P43:P45),5)</f>
        <v>0</v>
      </c>
      <c r="Q46" s="16"/>
      <c r="R46" s="19"/>
    </row>
    <row r="47" spans="4:18" ht="13.5">
      <c r="D47" s="3" t="s">
        <v>52</v>
      </c>
      <c r="F47" s="24">
        <v>295</v>
      </c>
      <c r="G47" s="19"/>
      <c r="H47" s="25">
        <v>10</v>
      </c>
      <c r="I47" s="19"/>
      <c r="J47" s="34">
        <f>F47+H47</f>
        <v>305</v>
      </c>
      <c r="K47" s="19"/>
      <c r="L47" s="27">
        <v>450</v>
      </c>
      <c r="M47" s="19"/>
      <c r="N47" s="33">
        <f t="shared" si="13"/>
        <v>-145</v>
      </c>
      <c r="P47" s="27">
        <v>300</v>
      </c>
      <c r="Q47" s="21"/>
      <c r="R47" s="19"/>
    </row>
    <row r="48" spans="3:18" ht="13.5">
      <c r="C48" s="3" t="s">
        <v>53</v>
      </c>
      <c r="F48" s="16">
        <f>ROUND(F19+F24+F29+F34+F38+F42+F46+F47,)</f>
        <v>3533</v>
      </c>
      <c r="G48" s="19"/>
      <c r="H48" s="16">
        <f>ROUND(H19+H24+H29+H34+H38+H42+H46+H47,)</f>
        <v>148</v>
      </c>
      <c r="I48" s="16"/>
      <c r="J48" s="22">
        <f>ROUND(J19+J24+J29+J34+J38+J42+J46+J47,)</f>
        <v>3681</v>
      </c>
      <c r="K48" s="19"/>
      <c r="L48" s="16">
        <f>ROUND(L19+L24+L29+L34+L38+L42+L46+L47,)</f>
        <v>3680</v>
      </c>
      <c r="M48" s="19"/>
      <c r="N48" s="22">
        <f t="shared" si="13"/>
        <v>1</v>
      </c>
      <c r="P48" s="16">
        <f>ROUND(P19+P24+P29+P34+P38+P42+P46+P47,)</f>
        <v>3250</v>
      </c>
      <c r="Q48" s="21"/>
      <c r="R48" s="19"/>
    </row>
    <row r="49" spans="3:18" ht="13.5">
      <c r="C49" s="3" t="s">
        <v>54</v>
      </c>
      <c r="F49" s="16"/>
      <c r="G49" s="19"/>
      <c r="H49" s="19"/>
      <c r="I49" s="19"/>
      <c r="J49" s="29"/>
      <c r="K49" s="19"/>
      <c r="L49" s="21"/>
      <c r="M49" s="19"/>
      <c r="N49" s="30"/>
      <c r="P49" s="21"/>
      <c r="Q49" s="21"/>
      <c r="R49" s="19"/>
    </row>
    <row r="50" spans="4:18" ht="13.5">
      <c r="D50" s="3" t="s">
        <v>55</v>
      </c>
      <c r="F50" s="36">
        <v>12027</v>
      </c>
      <c r="G50" s="19"/>
      <c r="H50" s="37">
        <v>100</v>
      </c>
      <c r="I50" s="19"/>
      <c r="J50" s="38">
        <f>F50+H50</f>
        <v>12127</v>
      </c>
      <c r="K50" s="19"/>
      <c r="L50" s="39">
        <v>14000</v>
      </c>
      <c r="M50" s="19"/>
      <c r="N50" s="40">
        <f aca="true" t="shared" si="14" ref="N50:N51">ROUND((J50-L50),5)</f>
        <v>-1873</v>
      </c>
      <c r="P50" s="39">
        <v>12000</v>
      </c>
      <c r="Q50" s="21"/>
      <c r="R50" s="19"/>
    </row>
    <row r="51" spans="3:18" ht="13.5">
      <c r="C51" s="3" t="s">
        <v>56</v>
      </c>
      <c r="F51" s="16">
        <f>ROUND(SUM(F49:F50),5)</f>
        <v>12027</v>
      </c>
      <c r="G51" s="19"/>
      <c r="H51" s="16">
        <f>ROUND(SUM(H49:H50),5)</f>
        <v>100</v>
      </c>
      <c r="I51" s="19"/>
      <c r="J51" s="20">
        <f>ROUND(SUM(J49:J50),5)</f>
        <v>12127</v>
      </c>
      <c r="K51" s="19"/>
      <c r="L51" s="21">
        <f>ROUND(SUM(L49:L50),5)</f>
        <v>14000</v>
      </c>
      <c r="M51" s="19"/>
      <c r="N51" s="22">
        <f t="shared" si="14"/>
        <v>-1873</v>
      </c>
      <c r="P51" s="21">
        <f>ROUND(SUM(P49:P50),5)</f>
        <v>12000</v>
      </c>
      <c r="Q51" s="21"/>
      <c r="R51" s="19"/>
    </row>
    <row r="52" spans="3:18" ht="13.5">
      <c r="C52" s="3" t="s">
        <v>57</v>
      </c>
      <c r="F52" s="16"/>
      <c r="G52" s="19"/>
      <c r="H52" s="19"/>
      <c r="I52" s="19"/>
      <c r="J52" s="29"/>
      <c r="K52" s="19"/>
      <c r="L52" s="21"/>
      <c r="M52" s="19"/>
      <c r="N52" s="30"/>
      <c r="P52" s="21"/>
      <c r="Q52" s="21"/>
      <c r="R52" s="19"/>
    </row>
    <row r="53" spans="4:18" ht="13.5">
      <c r="D53" s="3" t="s">
        <v>58</v>
      </c>
      <c r="F53" s="16">
        <v>0</v>
      </c>
      <c r="G53" s="19"/>
      <c r="H53" s="19">
        <v>38488</v>
      </c>
      <c r="I53" s="19"/>
      <c r="J53" s="20">
        <f aca="true" t="shared" si="15" ref="J53:J54">F53+H53</f>
        <v>38488</v>
      </c>
      <c r="K53" s="19"/>
      <c r="L53" s="21">
        <v>5000</v>
      </c>
      <c r="M53" s="19"/>
      <c r="N53" s="30">
        <v>0</v>
      </c>
      <c r="P53" s="21">
        <v>0</v>
      </c>
      <c r="Q53" s="21"/>
      <c r="R53" s="19"/>
    </row>
    <row r="54" spans="4:18" ht="13.5">
      <c r="D54" s="3" t="s">
        <v>59</v>
      </c>
      <c r="F54" s="24">
        <v>0</v>
      </c>
      <c r="G54" s="19"/>
      <c r="H54" s="25">
        <v>-39477</v>
      </c>
      <c r="I54" s="19"/>
      <c r="J54" s="34">
        <f t="shared" si="15"/>
        <v>-39477</v>
      </c>
      <c r="K54" s="19"/>
      <c r="L54" s="27">
        <v>-2500</v>
      </c>
      <c r="M54" s="19"/>
      <c r="N54" s="26">
        <v>0</v>
      </c>
      <c r="P54" s="27">
        <v>0</v>
      </c>
      <c r="Q54" s="21"/>
      <c r="R54" s="19"/>
    </row>
    <row r="55" spans="3:18" ht="13.5">
      <c r="C55" s="3" t="s">
        <v>60</v>
      </c>
      <c r="F55" s="16">
        <f>ROUND(SUM(F53:F54),5)</f>
        <v>0</v>
      </c>
      <c r="G55" s="19"/>
      <c r="H55" s="16">
        <f>ROUND(SUM(H53:H54),5)</f>
        <v>-989</v>
      </c>
      <c r="I55" s="19"/>
      <c r="J55" s="20">
        <f>ROUND(SUM(J53:J54),5)</f>
        <v>-989</v>
      </c>
      <c r="K55" s="19"/>
      <c r="L55" s="23">
        <f>ROUND(SUM(L53:L54),5)</f>
        <v>2500</v>
      </c>
      <c r="M55" s="19"/>
      <c r="N55" s="22">
        <f aca="true" t="shared" si="16" ref="N55:N58">ROUND((J55-L55),5)</f>
        <v>-3489</v>
      </c>
      <c r="P55" s="23">
        <v>0</v>
      </c>
      <c r="Q55" s="23"/>
      <c r="R55" s="19" t="s">
        <v>61</v>
      </c>
    </row>
    <row r="56" spans="3:18" ht="13.5">
      <c r="C56" s="3" t="s">
        <v>62</v>
      </c>
      <c r="F56" s="16">
        <v>3858</v>
      </c>
      <c r="G56" s="19"/>
      <c r="H56" s="19">
        <v>275</v>
      </c>
      <c r="I56" s="19"/>
      <c r="J56" s="20">
        <f aca="true" t="shared" si="17" ref="J56:J58">F56+H56</f>
        <v>4133</v>
      </c>
      <c r="K56" s="19"/>
      <c r="L56" s="21">
        <v>225</v>
      </c>
      <c r="M56" s="19"/>
      <c r="N56" s="22">
        <f t="shared" si="16"/>
        <v>3908</v>
      </c>
      <c r="P56" s="21">
        <v>4000</v>
      </c>
      <c r="Q56" s="21"/>
      <c r="R56" s="19"/>
    </row>
    <row r="57" spans="3:18" ht="13.5">
      <c r="C57" s="3" t="s">
        <v>63</v>
      </c>
      <c r="F57" s="16">
        <v>340</v>
      </c>
      <c r="G57" s="19"/>
      <c r="H57" s="19">
        <v>0</v>
      </c>
      <c r="I57" s="19"/>
      <c r="J57" s="20">
        <f t="shared" si="17"/>
        <v>340</v>
      </c>
      <c r="K57" s="19"/>
      <c r="L57" s="21">
        <v>500</v>
      </c>
      <c r="M57" s="19"/>
      <c r="N57" s="22">
        <f t="shared" si="16"/>
        <v>-160</v>
      </c>
      <c r="P57" s="21">
        <v>300</v>
      </c>
      <c r="Q57" s="21"/>
      <c r="R57" s="19"/>
    </row>
    <row r="58" spans="3:18" ht="13.5">
      <c r="C58" s="3" t="s">
        <v>64</v>
      </c>
      <c r="F58" s="24">
        <v>-1600</v>
      </c>
      <c r="G58" s="19"/>
      <c r="H58" s="25">
        <v>0</v>
      </c>
      <c r="I58" s="19"/>
      <c r="J58" s="34">
        <f t="shared" si="17"/>
        <v>-1600</v>
      </c>
      <c r="K58" s="19"/>
      <c r="L58" s="27">
        <v>0</v>
      </c>
      <c r="M58" s="19"/>
      <c r="N58" s="33">
        <f t="shared" si="16"/>
        <v>-1600</v>
      </c>
      <c r="P58" s="27">
        <v>0</v>
      </c>
      <c r="Q58" s="21"/>
      <c r="R58" s="19"/>
    </row>
    <row r="59" spans="3:18" ht="13.5" hidden="1">
      <c r="C59" s="3" t="s">
        <v>65</v>
      </c>
      <c r="F59" s="16"/>
      <c r="G59" s="19"/>
      <c r="H59" s="19"/>
      <c r="I59" s="19"/>
      <c r="J59" s="29"/>
      <c r="K59" s="19"/>
      <c r="L59" s="21"/>
      <c r="M59" s="19"/>
      <c r="N59" s="30"/>
      <c r="P59" s="21"/>
      <c r="Q59" s="21"/>
      <c r="R59" s="19"/>
    </row>
    <row r="60" spans="4:18" ht="13.5" hidden="1">
      <c r="D60" s="3" t="s">
        <v>66</v>
      </c>
      <c r="F60" s="24"/>
      <c r="G60" s="19"/>
      <c r="H60" s="19"/>
      <c r="I60" s="19"/>
      <c r="J60" s="29"/>
      <c r="K60" s="19"/>
      <c r="L60" s="21"/>
      <c r="M60" s="19"/>
      <c r="N60" s="30"/>
      <c r="P60" s="21"/>
      <c r="Q60" s="21"/>
      <c r="R60" s="19"/>
    </row>
    <row r="61" spans="3:18" ht="13.5" hidden="1">
      <c r="C61" s="3" t="s">
        <v>67</v>
      </c>
      <c r="F61" s="16"/>
      <c r="G61" s="19"/>
      <c r="H61" s="19"/>
      <c r="I61" s="19"/>
      <c r="J61" s="29"/>
      <c r="K61" s="19"/>
      <c r="L61" s="21"/>
      <c r="M61" s="19"/>
      <c r="N61" s="30"/>
      <c r="P61" s="21"/>
      <c r="Q61" s="21"/>
      <c r="R61" s="19"/>
    </row>
    <row r="62" spans="3:18" ht="13.5" hidden="1">
      <c r="C62" s="3" t="s">
        <v>68</v>
      </c>
      <c r="F62" s="16"/>
      <c r="G62" s="19"/>
      <c r="H62" s="19"/>
      <c r="I62" s="19"/>
      <c r="J62" s="29"/>
      <c r="K62" s="19"/>
      <c r="L62" s="21"/>
      <c r="M62" s="19"/>
      <c r="N62" s="30"/>
      <c r="P62" s="21"/>
      <c r="Q62" s="21"/>
      <c r="R62" s="19"/>
    </row>
    <row r="63" spans="4:18" ht="13.5" hidden="1">
      <c r="D63" s="3" t="s">
        <v>69</v>
      </c>
      <c r="F63" s="24"/>
      <c r="G63" s="19"/>
      <c r="H63" s="19"/>
      <c r="I63" s="19"/>
      <c r="J63" s="29"/>
      <c r="K63" s="19"/>
      <c r="L63" s="21"/>
      <c r="M63" s="19"/>
      <c r="N63" s="30"/>
      <c r="P63" s="21"/>
      <c r="Q63" s="21"/>
      <c r="R63" s="19"/>
    </row>
    <row r="64" spans="3:18" ht="13.5" hidden="1">
      <c r="C64" s="3" t="s">
        <v>70</v>
      </c>
      <c r="F64" s="16"/>
      <c r="G64" s="19"/>
      <c r="H64" s="19"/>
      <c r="I64" s="19"/>
      <c r="J64" s="29"/>
      <c r="K64" s="19"/>
      <c r="L64" s="21"/>
      <c r="M64" s="19"/>
      <c r="N64" s="30"/>
      <c r="P64" s="21"/>
      <c r="Q64" s="21"/>
      <c r="R64" s="19"/>
    </row>
    <row r="65" spans="3:18" ht="13.5" hidden="1">
      <c r="C65" s="3" t="s">
        <v>71</v>
      </c>
      <c r="F65" s="16"/>
      <c r="G65" s="19"/>
      <c r="H65" s="19"/>
      <c r="I65" s="19"/>
      <c r="J65" s="29"/>
      <c r="K65" s="19"/>
      <c r="L65" s="21"/>
      <c r="M65" s="19"/>
      <c r="N65" s="30"/>
      <c r="P65" s="21"/>
      <c r="Q65" s="21"/>
      <c r="R65" s="19"/>
    </row>
    <row r="66" spans="4:18" ht="13.5" hidden="1">
      <c r="D66" s="3" t="s">
        <v>66</v>
      </c>
      <c r="F66" s="24"/>
      <c r="G66" s="19"/>
      <c r="H66" s="19"/>
      <c r="I66" s="19"/>
      <c r="J66" s="29"/>
      <c r="K66" s="19"/>
      <c r="L66" s="21"/>
      <c r="M66" s="19"/>
      <c r="N66" s="30"/>
      <c r="P66" s="21"/>
      <c r="Q66" s="21"/>
      <c r="R66" s="19"/>
    </row>
    <row r="67" spans="3:18" ht="13.5" hidden="1">
      <c r="C67" s="3" t="s">
        <v>72</v>
      </c>
      <c r="F67" s="16"/>
      <c r="G67" s="19"/>
      <c r="H67" s="19"/>
      <c r="I67" s="19"/>
      <c r="J67" s="29"/>
      <c r="K67" s="19"/>
      <c r="L67" s="21"/>
      <c r="M67" s="19"/>
      <c r="N67" s="30"/>
      <c r="P67" s="21"/>
      <c r="Q67" s="21"/>
      <c r="R67" s="19"/>
    </row>
    <row r="68" spans="3:18" ht="13.5" hidden="1">
      <c r="C68" s="3" t="s">
        <v>73</v>
      </c>
      <c r="F68" s="16"/>
      <c r="G68" s="19"/>
      <c r="H68" s="19"/>
      <c r="I68" s="19"/>
      <c r="J68" s="29"/>
      <c r="K68" s="19"/>
      <c r="L68" s="21"/>
      <c r="M68" s="19"/>
      <c r="N68" s="30"/>
      <c r="P68" s="21"/>
      <c r="Q68" s="21"/>
      <c r="R68" s="19"/>
    </row>
    <row r="69" spans="4:18" ht="13.5" hidden="1">
      <c r="D69" s="3" t="s">
        <v>66</v>
      </c>
      <c r="F69" s="24"/>
      <c r="G69" s="19"/>
      <c r="H69" s="19"/>
      <c r="I69" s="19"/>
      <c r="J69" s="29"/>
      <c r="K69" s="19"/>
      <c r="L69" s="21"/>
      <c r="M69" s="19"/>
      <c r="N69" s="30"/>
      <c r="P69" s="21"/>
      <c r="Q69" s="21"/>
      <c r="R69" s="19"/>
    </row>
    <row r="70" spans="3:18" ht="13.5" hidden="1">
      <c r="C70" s="3" t="s">
        <v>74</v>
      </c>
      <c r="F70" s="16"/>
      <c r="G70" s="19"/>
      <c r="H70" s="19"/>
      <c r="I70" s="19"/>
      <c r="J70" s="29"/>
      <c r="K70" s="19"/>
      <c r="L70" s="21"/>
      <c r="M70" s="19"/>
      <c r="N70" s="30"/>
      <c r="P70" s="21"/>
      <c r="Q70" s="21"/>
      <c r="R70" s="19"/>
    </row>
    <row r="71" spans="3:18" ht="13.5" hidden="1">
      <c r="C71" s="3" t="s">
        <v>75</v>
      </c>
      <c r="F71" s="24"/>
      <c r="G71" s="19"/>
      <c r="H71" s="19"/>
      <c r="I71" s="19"/>
      <c r="J71" s="29"/>
      <c r="K71" s="19"/>
      <c r="L71" s="21"/>
      <c r="M71" s="19"/>
      <c r="N71" s="30"/>
      <c r="P71" s="21"/>
      <c r="Q71" s="21"/>
      <c r="R71" s="19"/>
    </row>
    <row r="72" spans="1:18" ht="13.5">
      <c r="A72" s="3" t="s">
        <v>76</v>
      </c>
      <c r="F72" s="16">
        <f>ROUND(F4+F17+F48+F51+SUM(F55:F58)+F61+F64+F67+SUM(F70:F71),5)</f>
        <v>93654</v>
      </c>
      <c r="G72" s="19"/>
      <c r="H72" s="16">
        <f>ROUND(H4+H17+H48+H51+SUM(H55:H58)+H61+H64+H67+SUM(H70:H71),5)</f>
        <v>-246</v>
      </c>
      <c r="I72" s="19"/>
      <c r="J72" s="41">
        <f>ROUND(J17+J48+J51+SUM(J55:J58),5)</f>
        <v>93408</v>
      </c>
      <c r="K72" s="19"/>
      <c r="L72" s="21">
        <f>ROUND(L17+L48+L51+SUM(L55:L58),5)</f>
        <v>98880</v>
      </c>
      <c r="M72" s="19"/>
      <c r="N72" s="22">
        <f>ROUND((J72-L72),5)</f>
        <v>-5472</v>
      </c>
      <c r="P72" s="21">
        <f>ROUND(P17+P48+P51+SUM(P55:P58),5)</f>
        <v>100135</v>
      </c>
      <c r="Q72" s="21"/>
      <c r="R72" s="19"/>
    </row>
    <row r="73" spans="2:18" ht="13.5">
      <c r="B73" s="3" t="s">
        <v>77</v>
      </c>
      <c r="F73" s="16"/>
      <c r="G73" s="19"/>
      <c r="H73" s="19"/>
      <c r="I73" s="19"/>
      <c r="J73" s="29"/>
      <c r="K73" s="19"/>
      <c r="L73" s="21"/>
      <c r="M73" s="19"/>
      <c r="N73" s="30"/>
      <c r="P73" s="21"/>
      <c r="Q73" s="21"/>
      <c r="R73" s="19"/>
    </row>
    <row r="74" spans="3:18" ht="13.5">
      <c r="C74" s="3" t="s">
        <v>78</v>
      </c>
      <c r="F74" s="16">
        <v>20246</v>
      </c>
      <c r="G74" s="19"/>
      <c r="H74" s="19">
        <v>9400</v>
      </c>
      <c r="I74" s="19"/>
      <c r="J74" s="20">
        <f aca="true" t="shared" si="18" ref="J74:J79">F74+H74</f>
        <v>29646</v>
      </c>
      <c r="K74" s="19"/>
      <c r="L74" s="21">
        <v>21000</v>
      </c>
      <c r="M74" s="19"/>
      <c r="N74" s="22">
        <f aca="true" t="shared" si="19" ref="N74:N79">ROUND((J74-L74),5)</f>
        <v>8646</v>
      </c>
      <c r="P74" s="21">
        <v>27000</v>
      </c>
      <c r="Q74" s="21"/>
      <c r="R74" s="19" t="s">
        <v>79</v>
      </c>
    </row>
    <row r="75" spans="3:18" ht="13.5">
      <c r="C75" s="3" t="s">
        <v>80</v>
      </c>
      <c r="F75" s="16">
        <v>490</v>
      </c>
      <c r="G75" s="19"/>
      <c r="H75" s="19">
        <v>0</v>
      </c>
      <c r="I75" s="19"/>
      <c r="J75" s="20">
        <f t="shared" si="18"/>
        <v>490</v>
      </c>
      <c r="K75" s="19"/>
      <c r="L75" s="21">
        <v>275</v>
      </c>
      <c r="M75" s="19"/>
      <c r="N75" s="22">
        <f t="shared" si="19"/>
        <v>215</v>
      </c>
      <c r="P75" s="21">
        <v>500</v>
      </c>
      <c r="Q75" s="21"/>
      <c r="R75" s="19"/>
    </row>
    <row r="76" spans="3:18" ht="13.5">
      <c r="C76" s="3" t="s">
        <v>81</v>
      </c>
      <c r="F76" s="16">
        <v>3120</v>
      </c>
      <c r="G76" s="19"/>
      <c r="H76" s="19">
        <v>0</v>
      </c>
      <c r="I76" s="19"/>
      <c r="J76" s="20">
        <f t="shared" si="18"/>
        <v>3120</v>
      </c>
      <c r="K76" s="19"/>
      <c r="L76" s="21">
        <v>2300</v>
      </c>
      <c r="M76" s="19"/>
      <c r="N76" s="22">
        <f t="shared" si="19"/>
        <v>820</v>
      </c>
      <c r="P76" s="21">
        <v>100</v>
      </c>
      <c r="Q76" s="21"/>
      <c r="R76" s="19"/>
    </row>
    <row r="77" spans="3:18" ht="13.5">
      <c r="C77" s="3" t="s">
        <v>82</v>
      </c>
      <c r="F77" s="16">
        <v>2184</v>
      </c>
      <c r="G77" s="19"/>
      <c r="H77" s="19">
        <v>500</v>
      </c>
      <c r="I77" s="19"/>
      <c r="J77" s="20">
        <f t="shared" si="18"/>
        <v>2684</v>
      </c>
      <c r="K77" s="19"/>
      <c r="L77" s="21">
        <v>2000</v>
      </c>
      <c r="M77" s="19"/>
      <c r="N77" s="22">
        <f t="shared" si="19"/>
        <v>684</v>
      </c>
      <c r="P77" s="21">
        <v>3000</v>
      </c>
      <c r="Q77" s="21"/>
      <c r="R77" s="19"/>
    </row>
    <row r="78" spans="3:18" ht="13.5">
      <c r="C78" s="3" t="s">
        <v>83</v>
      </c>
      <c r="F78" s="16">
        <v>1495</v>
      </c>
      <c r="G78" s="19"/>
      <c r="H78" s="19">
        <v>55</v>
      </c>
      <c r="I78" s="19"/>
      <c r="J78" s="20">
        <f t="shared" si="18"/>
        <v>1550</v>
      </c>
      <c r="K78" s="19"/>
      <c r="L78" s="21">
        <v>1400</v>
      </c>
      <c r="M78" s="19"/>
      <c r="N78" s="22">
        <f t="shared" si="19"/>
        <v>150</v>
      </c>
      <c r="P78" s="21">
        <v>1400</v>
      </c>
      <c r="Q78" s="21"/>
      <c r="R78" s="19"/>
    </row>
    <row r="79" spans="3:18" ht="13.5">
      <c r="C79" s="3" t="s">
        <v>84</v>
      </c>
      <c r="F79" s="16">
        <v>629</v>
      </c>
      <c r="G79" s="19"/>
      <c r="H79" s="19">
        <v>0</v>
      </c>
      <c r="I79" s="19"/>
      <c r="J79" s="20">
        <f t="shared" si="18"/>
        <v>629</v>
      </c>
      <c r="K79" s="19"/>
      <c r="L79" s="27">
        <v>400</v>
      </c>
      <c r="M79" s="19"/>
      <c r="N79" s="22">
        <f t="shared" si="19"/>
        <v>229</v>
      </c>
      <c r="P79" s="27">
        <v>650</v>
      </c>
      <c r="Q79" s="21"/>
      <c r="R79" s="19"/>
    </row>
    <row r="80" spans="2:18" ht="13.5">
      <c r="B80" s="3" t="s">
        <v>85</v>
      </c>
      <c r="F80" s="42">
        <f>ROUND(SUM(F73:F79),5)</f>
        <v>28164</v>
      </c>
      <c r="G80" s="19"/>
      <c r="H80" s="43">
        <f>ROUND(SUM(H73:H79),5)</f>
        <v>9955</v>
      </c>
      <c r="I80" s="19"/>
      <c r="J80" s="44">
        <f>ROUND(SUM(J73:J79),5)</f>
        <v>38119</v>
      </c>
      <c r="K80" s="19"/>
      <c r="L80" s="45">
        <f>ROUND(SUM(L73:L79),5)</f>
        <v>27375</v>
      </c>
      <c r="M80" s="19"/>
      <c r="N80" s="46">
        <f>ROUND(SUM(N73:N79),5)</f>
        <v>10744</v>
      </c>
      <c r="P80" s="45">
        <f>ROUND(SUM(P73:P79),5)</f>
        <v>32650</v>
      </c>
      <c r="Q80" s="21"/>
      <c r="R80" s="19"/>
    </row>
    <row r="81" spans="1:18" ht="13.5">
      <c r="A81" s="3" t="s">
        <v>86</v>
      </c>
      <c r="F81" s="16">
        <f>ROUND(F72-F80,5)</f>
        <v>65490</v>
      </c>
      <c r="G81" s="19"/>
      <c r="H81" s="16">
        <f>ROUND(H72-H80,5)</f>
        <v>-10201</v>
      </c>
      <c r="I81" s="19"/>
      <c r="J81" s="20">
        <f>ROUND(J72-J80,5)</f>
        <v>55289</v>
      </c>
      <c r="K81" s="19"/>
      <c r="L81" s="21">
        <f>ROUND(L72-L80,5)</f>
        <v>71505</v>
      </c>
      <c r="M81" s="19"/>
      <c r="N81" s="22">
        <f>ROUND((J81-L81),5)</f>
        <v>-16216</v>
      </c>
      <c r="P81" s="21">
        <f>ROUND(P72-P80,5)</f>
        <v>67485</v>
      </c>
      <c r="Q81" s="21"/>
      <c r="R81" s="19"/>
    </row>
    <row r="82" spans="2:18" ht="13.5">
      <c r="B82" s="3" t="s">
        <v>87</v>
      </c>
      <c r="F82" s="16"/>
      <c r="G82" s="19"/>
      <c r="H82" s="19"/>
      <c r="I82" s="19"/>
      <c r="J82" s="29"/>
      <c r="K82" s="19"/>
      <c r="L82" s="21"/>
      <c r="M82" s="19"/>
      <c r="N82" s="30"/>
      <c r="P82" s="21"/>
      <c r="Q82" s="21"/>
      <c r="R82" s="19"/>
    </row>
    <row r="83" spans="3:18" ht="13.5">
      <c r="C83" s="3" t="s">
        <v>88</v>
      </c>
      <c r="F83" s="16"/>
      <c r="G83" s="19"/>
      <c r="H83" s="19"/>
      <c r="I83" s="19"/>
      <c r="J83" s="29"/>
      <c r="K83" s="19"/>
      <c r="L83" s="21"/>
      <c r="M83" s="19"/>
      <c r="N83" s="30"/>
      <c r="P83" s="21"/>
      <c r="Q83" s="21"/>
      <c r="R83" s="19"/>
    </row>
    <row r="84" spans="4:18" ht="13.5">
      <c r="D84" s="3" t="s">
        <v>65</v>
      </c>
      <c r="F84" s="16">
        <v>0</v>
      </c>
      <c r="G84" s="19"/>
      <c r="H84" s="19">
        <v>0</v>
      </c>
      <c r="I84" s="19"/>
      <c r="J84" s="20">
        <f>F84+H84</f>
        <v>0</v>
      </c>
      <c r="K84" s="19"/>
      <c r="L84" s="21">
        <v>0</v>
      </c>
      <c r="M84" s="19"/>
      <c r="N84" s="22">
        <f>ROUND((J84-L84),5)</f>
        <v>0</v>
      </c>
      <c r="P84" s="47">
        <v>0</v>
      </c>
      <c r="Q84" s="21"/>
      <c r="R84" s="19"/>
    </row>
    <row r="85" spans="4:18" ht="13.5">
      <c r="D85" s="3" t="s">
        <v>89</v>
      </c>
      <c r="F85" s="24">
        <v>0</v>
      </c>
      <c r="G85" s="19"/>
      <c r="H85" s="25">
        <v>0</v>
      </c>
      <c r="I85" s="19"/>
      <c r="J85" s="34">
        <v>0</v>
      </c>
      <c r="K85" s="19"/>
      <c r="L85" s="48">
        <v>0</v>
      </c>
      <c r="M85" s="19"/>
      <c r="N85" s="33">
        <v>0</v>
      </c>
      <c r="P85" s="48">
        <v>0</v>
      </c>
      <c r="Q85" s="21"/>
      <c r="R85" s="19"/>
    </row>
    <row r="86" spans="3:18" ht="13.5">
      <c r="C86" s="3" t="s">
        <v>90</v>
      </c>
      <c r="F86" s="16">
        <f>ROUND(SUM(F84:F85),5)</f>
        <v>0</v>
      </c>
      <c r="G86" s="19"/>
      <c r="H86" s="16">
        <f>ROUND(SUM(H84:H85),5)</f>
        <v>0</v>
      </c>
      <c r="I86" s="16"/>
      <c r="J86" s="20">
        <f>ROUND(SUM(J84:J85),5)</f>
        <v>0</v>
      </c>
      <c r="K86" s="16"/>
      <c r="L86" s="16">
        <f>ROUND(SUM(L84:L85),5)</f>
        <v>0</v>
      </c>
      <c r="M86" s="16"/>
      <c r="N86" s="22">
        <f>ROUND(SUM(N84:N85),5)</f>
        <v>0</v>
      </c>
      <c r="O86" s="16"/>
      <c r="P86" s="16">
        <f>ROUND(SUM(P84:P85),5)</f>
        <v>0</v>
      </c>
      <c r="Q86" s="16"/>
      <c r="R86" s="19"/>
    </row>
    <row r="87" spans="3:18" ht="13.5">
      <c r="C87" s="3" t="s">
        <v>91</v>
      </c>
      <c r="F87" s="16"/>
      <c r="G87" s="19"/>
      <c r="H87" s="19"/>
      <c r="I87" s="19"/>
      <c r="J87" s="29"/>
      <c r="K87" s="19"/>
      <c r="L87" s="21"/>
      <c r="M87" s="19"/>
      <c r="N87" s="30"/>
      <c r="P87" s="21"/>
      <c r="Q87" s="21"/>
      <c r="R87" s="19"/>
    </row>
    <row r="88" spans="4:18" ht="13.5">
      <c r="D88" s="3" t="s">
        <v>92</v>
      </c>
      <c r="F88" s="16">
        <v>0</v>
      </c>
      <c r="G88" s="19"/>
      <c r="H88" s="19">
        <v>0</v>
      </c>
      <c r="I88" s="19"/>
      <c r="J88" s="20">
        <f aca="true" t="shared" si="20" ref="J88:J89">F88+H88</f>
        <v>0</v>
      </c>
      <c r="K88" s="19"/>
      <c r="L88" s="21">
        <v>0</v>
      </c>
      <c r="M88" s="19"/>
      <c r="N88" s="22">
        <f>H88+J88+L88</f>
        <v>0</v>
      </c>
      <c r="P88" s="21">
        <v>0</v>
      </c>
      <c r="Q88" s="21"/>
      <c r="R88" s="19"/>
    </row>
    <row r="89" spans="4:18" ht="13.5">
      <c r="D89" s="3" t="s">
        <v>93</v>
      </c>
      <c r="F89" s="16">
        <v>242</v>
      </c>
      <c r="G89" s="19"/>
      <c r="H89" s="19">
        <v>0</v>
      </c>
      <c r="I89" s="19"/>
      <c r="J89" s="20">
        <f t="shared" si="20"/>
        <v>242</v>
      </c>
      <c r="K89" s="19"/>
      <c r="L89" s="21">
        <v>250</v>
      </c>
      <c r="M89" s="19"/>
      <c r="N89" s="22">
        <f>ROUND((J89-L89),5)</f>
        <v>-8</v>
      </c>
      <c r="P89" s="21">
        <v>250</v>
      </c>
      <c r="Q89" s="21"/>
      <c r="R89" s="19"/>
    </row>
    <row r="90" spans="4:18" ht="13.5">
      <c r="D90" s="3" t="s">
        <v>94</v>
      </c>
      <c r="F90" s="16"/>
      <c r="G90" s="19"/>
      <c r="H90" s="19"/>
      <c r="I90" s="19"/>
      <c r="J90" s="29"/>
      <c r="K90" s="19"/>
      <c r="L90" s="21"/>
      <c r="M90" s="19"/>
      <c r="N90" s="30"/>
      <c r="P90" s="21"/>
      <c r="Q90" s="21"/>
      <c r="R90" s="19"/>
    </row>
    <row r="91" spans="5:18" ht="13.5">
      <c r="E91" s="3" t="s">
        <v>95</v>
      </c>
      <c r="F91" s="16">
        <v>2029</v>
      </c>
      <c r="G91" s="19"/>
      <c r="H91" s="19">
        <v>70</v>
      </c>
      <c r="I91" s="19"/>
      <c r="J91" s="20">
        <f aca="true" t="shared" si="21" ref="J91:J93">F91+H91</f>
        <v>2099</v>
      </c>
      <c r="K91" s="19"/>
      <c r="L91" s="21">
        <v>957</v>
      </c>
      <c r="M91" s="19"/>
      <c r="N91" s="22">
        <f aca="true" t="shared" si="22" ref="N91:N94">ROUND((J91-L91),5)</f>
        <v>1142</v>
      </c>
      <c r="P91" s="21">
        <v>2200</v>
      </c>
      <c r="Q91" s="21"/>
      <c r="R91" s="19"/>
    </row>
    <row r="92" spans="5:18" ht="13.5">
      <c r="E92" s="3" t="s">
        <v>96</v>
      </c>
      <c r="F92" s="16">
        <v>346</v>
      </c>
      <c r="G92" s="19"/>
      <c r="H92" s="19">
        <v>0</v>
      </c>
      <c r="I92" s="19"/>
      <c r="J92" s="20">
        <f t="shared" si="21"/>
        <v>346</v>
      </c>
      <c r="K92" s="19"/>
      <c r="L92" s="21">
        <v>110</v>
      </c>
      <c r="M92" s="19"/>
      <c r="N92" s="22">
        <f t="shared" si="22"/>
        <v>236</v>
      </c>
      <c r="P92" s="21">
        <v>400</v>
      </c>
      <c r="Q92" s="21"/>
      <c r="R92" s="19"/>
    </row>
    <row r="93" spans="5:18" ht="13.5">
      <c r="E93" s="3" t="s">
        <v>97</v>
      </c>
      <c r="F93" s="24">
        <v>2310</v>
      </c>
      <c r="G93" s="19"/>
      <c r="H93" s="25">
        <v>35</v>
      </c>
      <c r="I93" s="19"/>
      <c r="J93" s="34">
        <f t="shared" si="21"/>
        <v>2345</v>
      </c>
      <c r="K93" s="19"/>
      <c r="L93" s="27">
        <v>2500</v>
      </c>
      <c r="M93" s="19"/>
      <c r="N93" s="33">
        <f t="shared" si="22"/>
        <v>-155</v>
      </c>
      <c r="P93" s="27">
        <v>2500</v>
      </c>
      <c r="Q93" s="21"/>
      <c r="R93" s="19"/>
    </row>
    <row r="94" spans="4:18" ht="13.5">
      <c r="D94" s="3" t="s">
        <v>98</v>
      </c>
      <c r="F94" s="16">
        <f>ROUND(SUM(F90:F93),5)</f>
        <v>4685</v>
      </c>
      <c r="G94" s="19"/>
      <c r="H94" s="16">
        <f>ROUND(SUM(H90:H93),5)</f>
        <v>105</v>
      </c>
      <c r="I94" s="19"/>
      <c r="J94" s="20">
        <f>ROUND(SUM(J90:J93),5)</f>
        <v>4790</v>
      </c>
      <c r="K94" s="19"/>
      <c r="L94" s="21">
        <f>ROUND(SUM(L90:L93),5)</f>
        <v>3567</v>
      </c>
      <c r="M94" s="19"/>
      <c r="N94" s="22">
        <f t="shared" si="22"/>
        <v>1223</v>
      </c>
      <c r="P94" s="21">
        <f>ROUND(SUM(P90:P93),5)</f>
        <v>5100</v>
      </c>
      <c r="Q94" s="21"/>
      <c r="R94" s="19"/>
    </row>
    <row r="95" spans="4:18" ht="13.5">
      <c r="D95" s="3" t="s">
        <v>99</v>
      </c>
      <c r="F95" s="16"/>
      <c r="G95" s="19"/>
      <c r="H95" s="19"/>
      <c r="I95" s="19"/>
      <c r="J95" s="29"/>
      <c r="K95" s="19"/>
      <c r="L95" s="21"/>
      <c r="M95" s="19"/>
      <c r="N95" s="30"/>
      <c r="P95" s="21"/>
      <c r="Q95" s="21"/>
      <c r="R95" s="19"/>
    </row>
    <row r="96" spans="5:18" ht="13.5">
      <c r="E96" s="3" t="s">
        <v>100</v>
      </c>
      <c r="F96" s="16">
        <v>290</v>
      </c>
      <c r="G96" s="19"/>
      <c r="H96" s="19">
        <v>0</v>
      </c>
      <c r="I96" s="19"/>
      <c r="J96" s="20">
        <f aca="true" t="shared" si="23" ref="J96:J97">F96+H96</f>
        <v>290</v>
      </c>
      <c r="K96" s="19"/>
      <c r="L96" s="21">
        <v>300</v>
      </c>
      <c r="M96" s="19"/>
      <c r="N96" s="22">
        <f aca="true" t="shared" si="24" ref="N96:N98">ROUND((J96-L96),5)</f>
        <v>-10</v>
      </c>
      <c r="P96" s="21">
        <v>600</v>
      </c>
      <c r="Q96" s="21"/>
      <c r="R96" s="19" t="s">
        <v>101</v>
      </c>
    </row>
    <row r="97" spans="5:18" ht="13.5">
      <c r="E97" s="3" t="s">
        <v>102</v>
      </c>
      <c r="F97" s="24">
        <v>350</v>
      </c>
      <c r="G97" s="19"/>
      <c r="H97" s="25">
        <v>50</v>
      </c>
      <c r="I97" s="19"/>
      <c r="J97" s="34">
        <f t="shared" si="23"/>
        <v>400</v>
      </c>
      <c r="K97" s="19"/>
      <c r="L97" s="27">
        <v>400</v>
      </c>
      <c r="M97" s="19"/>
      <c r="N97" s="33">
        <f t="shared" si="24"/>
        <v>0</v>
      </c>
      <c r="P97" s="27">
        <v>300</v>
      </c>
      <c r="Q97" s="21"/>
      <c r="R97" s="19" t="s">
        <v>103</v>
      </c>
    </row>
    <row r="98" spans="4:18" ht="13.5">
      <c r="D98" s="3" t="s">
        <v>104</v>
      </c>
      <c r="F98" s="16">
        <f>ROUND(SUM(F95:F97),5)</f>
        <v>640</v>
      </c>
      <c r="G98" s="19"/>
      <c r="H98" s="16">
        <f>ROUND(SUM(H95:H97),5)</f>
        <v>50</v>
      </c>
      <c r="I98" s="19"/>
      <c r="J98" s="20">
        <f>ROUND(SUM(J95:J97),5)</f>
        <v>690</v>
      </c>
      <c r="K98" s="19"/>
      <c r="L98" s="21">
        <f>ROUND(SUM(L95:L97),5)</f>
        <v>700</v>
      </c>
      <c r="M98" s="19"/>
      <c r="N98" s="22">
        <f t="shared" si="24"/>
        <v>-10</v>
      </c>
      <c r="P98" s="21">
        <f>ROUND(SUM(P95:P97),5)</f>
        <v>900</v>
      </c>
      <c r="Q98" s="21"/>
      <c r="R98" s="19"/>
    </row>
    <row r="99" spans="4:18" ht="13.5">
      <c r="D99" s="3" t="s">
        <v>105</v>
      </c>
      <c r="F99" s="16"/>
      <c r="G99" s="19"/>
      <c r="H99" s="19"/>
      <c r="I99" s="19"/>
      <c r="J99" s="29"/>
      <c r="K99" s="19"/>
      <c r="L99" s="21"/>
      <c r="M99" s="19"/>
      <c r="N99" s="30"/>
      <c r="P99" s="21"/>
      <c r="Q99" s="21"/>
      <c r="R99" s="19"/>
    </row>
    <row r="100" spans="5:18" ht="13.5">
      <c r="E100" s="3" t="s">
        <v>106</v>
      </c>
      <c r="F100" s="16">
        <v>1630</v>
      </c>
      <c r="G100" s="19"/>
      <c r="H100" s="19">
        <v>0</v>
      </c>
      <c r="I100" s="19"/>
      <c r="J100" s="20">
        <f aca="true" t="shared" si="25" ref="J100:J101">F100+H100</f>
        <v>1630</v>
      </c>
      <c r="K100" s="19"/>
      <c r="L100" s="21">
        <v>1620</v>
      </c>
      <c r="M100" s="19"/>
      <c r="N100" s="22">
        <f aca="true" t="shared" si="26" ref="N100:N106">ROUND((J100-L100),5)</f>
        <v>10</v>
      </c>
      <c r="P100" s="21">
        <v>1630</v>
      </c>
      <c r="Q100" s="21"/>
      <c r="R100" s="19"/>
    </row>
    <row r="101" spans="5:18" ht="13.5">
      <c r="E101" s="3" t="s">
        <v>107</v>
      </c>
      <c r="F101" s="24">
        <v>576</v>
      </c>
      <c r="G101" s="19"/>
      <c r="H101" s="25">
        <v>0</v>
      </c>
      <c r="I101" s="19"/>
      <c r="J101" s="34">
        <f t="shared" si="25"/>
        <v>576</v>
      </c>
      <c r="K101" s="19"/>
      <c r="L101" s="27">
        <v>560</v>
      </c>
      <c r="M101" s="19"/>
      <c r="N101" s="33">
        <f t="shared" si="26"/>
        <v>16</v>
      </c>
      <c r="P101" s="27">
        <v>570</v>
      </c>
      <c r="Q101" s="21"/>
      <c r="R101" s="19" t="s">
        <v>108</v>
      </c>
    </row>
    <row r="102" spans="4:18" ht="13.5">
      <c r="D102" s="3" t="s">
        <v>109</v>
      </c>
      <c r="F102" s="16">
        <f>ROUND(SUM(F99:F101),5)</f>
        <v>2206</v>
      </c>
      <c r="G102" s="19"/>
      <c r="H102" s="16">
        <f>ROUND(SUM(H99:H101),5)</f>
        <v>0</v>
      </c>
      <c r="I102" s="19"/>
      <c r="J102" s="20">
        <f>ROUND(SUM(J99:J101),5)</f>
        <v>2206</v>
      </c>
      <c r="K102" s="19"/>
      <c r="L102" s="21">
        <f>ROUND(SUM(L99:L101),5)</f>
        <v>2180</v>
      </c>
      <c r="M102" s="19"/>
      <c r="N102" s="22">
        <f t="shared" si="26"/>
        <v>26</v>
      </c>
      <c r="P102" s="21">
        <f>ROUND(SUM(P99:P101),5)</f>
        <v>2200</v>
      </c>
      <c r="Q102" s="21"/>
      <c r="R102" s="19"/>
    </row>
    <row r="103" spans="4:18" ht="13.5">
      <c r="D103" s="3" t="s">
        <v>110</v>
      </c>
      <c r="F103" s="16">
        <v>15</v>
      </c>
      <c r="G103" s="19"/>
      <c r="H103" s="19">
        <v>0</v>
      </c>
      <c r="I103" s="19"/>
      <c r="J103" s="20">
        <f aca="true" t="shared" si="27" ref="J103:J106">F103+H103</f>
        <v>15</v>
      </c>
      <c r="K103" s="19"/>
      <c r="L103" s="23">
        <v>0</v>
      </c>
      <c r="M103" s="19"/>
      <c r="N103" s="22">
        <f t="shared" si="26"/>
        <v>15</v>
      </c>
      <c r="P103" s="23">
        <v>0</v>
      </c>
      <c r="Q103" s="23"/>
      <c r="R103" s="19"/>
    </row>
    <row r="104" spans="4:18" ht="13.5">
      <c r="D104" s="3" t="s">
        <v>111</v>
      </c>
      <c r="F104" s="16">
        <v>0</v>
      </c>
      <c r="G104" s="19"/>
      <c r="H104" s="19">
        <v>0</v>
      </c>
      <c r="I104" s="19"/>
      <c r="J104" s="20">
        <f t="shared" si="27"/>
        <v>0</v>
      </c>
      <c r="K104" s="19"/>
      <c r="L104" s="23">
        <v>0</v>
      </c>
      <c r="M104" s="19"/>
      <c r="N104" s="22">
        <f t="shared" si="26"/>
        <v>0</v>
      </c>
      <c r="P104" s="23">
        <v>0</v>
      </c>
      <c r="Q104" s="23"/>
      <c r="R104" s="19"/>
    </row>
    <row r="105" spans="4:18" ht="13.5">
      <c r="D105" s="3" t="s">
        <v>112</v>
      </c>
      <c r="F105" s="16">
        <v>45</v>
      </c>
      <c r="G105" s="19"/>
      <c r="H105" s="19">
        <v>0</v>
      </c>
      <c r="I105" s="19"/>
      <c r="J105" s="20">
        <f t="shared" si="27"/>
        <v>45</v>
      </c>
      <c r="K105" s="19"/>
      <c r="L105" s="23">
        <v>0</v>
      </c>
      <c r="M105" s="19"/>
      <c r="N105" s="22">
        <f t="shared" si="26"/>
        <v>45</v>
      </c>
      <c r="P105" s="23">
        <v>0</v>
      </c>
      <c r="Q105" s="23"/>
      <c r="R105" s="19"/>
    </row>
    <row r="106" spans="4:18" ht="13.5">
      <c r="D106" s="3" t="s">
        <v>113</v>
      </c>
      <c r="F106" s="16">
        <v>4521</v>
      </c>
      <c r="G106" s="19"/>
      <c r="H106" s="19">
        <v>411</v>
      </c>
      <c r="I106" s="19"/>
      <c r="J106" s="20">
        <f t="shared" si="27"/>
        <v>4932</v>
      </c>
      <c r="K106" s="19"/>
      <c r="L106" s="21">
        <v>4932</v>
      </c>
      <c r="M106" s="19"/>
      <c r="N106" s="22">
        <f t="shared" si="26"/>
        <v>0</v>
      </c>
      <c r="P106" s="21">
        <v>4932</v>
      </c>
      <c r="Q106" s="21"/>
      <c r="R106" s="19" t="s">
        <v>114</v>
      </c>
    </row>
    <row r="107" spans="4:18" ht="15.75">
      <c r="D107" s="3" t="s">
        <v>115</v>
      </c>
      <c r="F107" s="16"/>
      <c r="G107" s="19"/>
      <c r="H107" s="19"/>
      <c r="I107" s="19"/>
      <c r="J107" s="29"/>
      <c r="K107" s="19"/>
      <c r="L107" s="21"/>
      <c r="M107" s="19"/>
      <c r="N107" s="22"/>
      <c r="P107" s="21"/>
      <c r="Q107" s="21"/>
      <c r="R107" s="19"/>
    </row>
    <row r="108" spans="5:18" ht="13.5">
      <c r="E108" s="3" t="s">
        <v>116</v>
      </c>
      <c r="F108" s="16">
        <v>1575</v>
      </c>
      <c r="G108" s="19"/>
      <c r="H108" s="19">
        <v>0</v>
      </c>
      <c r="I108" s="19"/>
      <c r="J108" s="20">
        <f aca="true" t="shared" si="28" ref="J108:J109">F108+H108</f>
        <v>1575</v>
      </c>
      <c r="K108" s="19"/>
      <c r="L108" s="21">
        <v>400</v>
      </c>
      <c r="M108" s="19"/>
      <c r="N108" s="22">
        <f aca="true" t="shared" si="29" ref="N108:N112">ROUND((J108-L108),5)</f>
        <v>1175</v>
      </c>
      <c r="P108" s="21">
        <v>400</v>
      </c>
      <c r="Q108" s="21"/>
      <c r="R108" s="19"/>
    </row>
    <row r="109" spans="5:18" ht="13.5">
      <c r="E109" s="3" t="s">
        <v>102</v>
      </c>
      <c r="F109" s="24">
        <v>1250</v>
      </c>
      <c r="G109" s="19"/>
      <c r="H109" s="25">
        <v>0</v>
      </c>
      <c r="I109" s="19"/>
      <c r="J109" s="34">
        <f t="shared" si="28"/>
        <v>1250</v>
      </c>
      <c r="K109" s="19"/>
      <c r="L109" s="27">
        <v>820</v>
      </c>
      <c r="M109" s="19"/>
      <c r="N109" s="33">
        <f t="shared" si="29"/>
        <v>430</v>
      </c>
      <c r="P109" s="27">
        <v>750</v>
      </c>
      <c r="Q109" s="21"/>
      <c r="R109" s="19" t="s">
        <v>117</v>
      </c>
    </row>
    <row r="110" spans="4:18" ht="13.5">
      <c r="D110" s="3" t="s">
        <v>118</v>
      </c>
      <c r="F110" s="16">
        <f>ROUND(SUM(F107:F109),5)</f>
        <v>2825</v>
      </c>
      <c r="G110" s="19"/>
      <c r="H110" s="16">
        <f>ROUND(SUM(H107:H109),5)</f>
        <v>0</v>
      </c>
      <c r="I110" s="19"/>
      <c r="J110" s="20">
        <f>ROUND(SUM(J107:J109),5)</f>
        <v>2825</v>
      </c>
      <c r="K110" s="19"/>
      <c r="L110" s="21">
        <f>ROUND(SUM(L107:L109),5)</f>
        <v>1220</v>
      </c>
      <c r="M110" s="19"/>
      <c r="N110" s="22">
        <f t="shared" si="29"/>
        <v>1605</v>
      </c>
      <c r="P110" s="21">
        <f>ROUND(SUM(P107:P109),5)</f>
        <v>1150</v>
      </c>
      <c r="Q110" s="21"/>
      <c r="R110" s="19"/>
    </row>
    <row r="111" spans="4:18" ht="13.5">
      <c r="D111" s="3" t="s">
        <v>119</v>
      </c>
      <c r="F111" s="24">
        <v>0</v>
      </c>
      <c r="G111" s="19"/>
      <c r="H111" s="25">
        <v>0</v>
      </c>
      <c r="I111" s="19"/>
      <c r="J111" s="34">
        <f>F111+H111</f>
        <v>0</v>
      </c>
      <c r="K111" s="19"/>
      <c r="L111" s="27">
        <v>0</v>
      </c>
      <c r="M111" s="19"/>
      <c r="N111" s="33">
        <f t="shared" si="29"/>
        <v>0</v>
      </c>
      <c r="P111" s="27">
        <v>0</v>
      </c>
      <c r="Q111" s="21"/>
      <c r="R111" s="19"/>
    </row>
    <row r="112" spans="3:18" ht="13.5">
      <c r="C112" s="3" t="s">
        <v>120</v>
      </c>
      <c r="F112" s="16">
        <f>ROUND(SUM(F87:F89)+F94+F98+SUM(F102:F106)+SUM(F110:F111),5)</f>
        <v>15179</v>
      </c>
      <c r="G112" s="19"/>
      <c r="H112" s="16">
        <f>ROUND(SUM(H87:H89)+H94+H98+SUM(H102:H106)+SUM(H110:H111),5)</f>
        <v>566</v>
      </c>
      <c r="I112" s="19"/>
      <c r="J112" s="20">
        <f>ROUND(SUM(J87:J89)+J94+J98+SUM(J102:J106)+SUM(J110:J111),5)</f>
        <v>15745</v>
      </c>
      <c r="K112" s="19"/>
      <c r="L112" s="21">
        <f>ROUND(SUM(L87:L89)+L94+L98+SUM(L102:L106)+SUM(L110:L111),5)</f>
        <v>12849</v>
      </c>
      <c r="M112" s="19"/>
      <c r="N112" s="22">
        <f t="shared" si="29"/>
        <v>2896</v>
      </c>
      <c r="P112" s="21">
        <f>ROUND(SUM(P87:P89)+P94+P98+SUM(P102:P106)+SUM(P110:P111),5)</f>
        <v>14532</v>
      </c>
      <c r="Q112" s="21"/>
      <c r="R112" s="19"/>
    </row>
    <row r="113" spans="3:18" ht="13.5">
      <c r="C113" s="3" t="s">
        <v>121</v>
      </c>
      <c r="F113" s="16"/>
      <c r="G113" s="19"/>
      <c r="H113" s="19"/>
      <c r="I113" s="19"/>
      <c r="J113" s="29"/>
      <c r="K113" s="19"/>
      <c r="L113" s="21"/>
      <c r="M113" s="19"/>
      <c r="N113" s="30"/>
      <c r="P113" s="21"/>
      <c r="Q113" s="21"/>
      <c r="R113" s="19"/>
    </row>
    <row r="114" spans="4:18" ht="13.5">
      <c r="D114" s="3" t="s">
        <v>122</v>
      </c>
      <c r="F114" s="16">
        <v>1760</v>
      </c>
      <c r="G114" s="19"/>
      <c r="H114" s="19">
        <v>0</v>
      </c>
      <c r="I114" s="19"/>
      <c r="J114" s="20">
        <f aca="true" t="shared" si="30" ref="J114:J116">F114+H114</f>
        <v>1760</v>
      </c>
      <c r="K114" s="19"/>
      <c r="L114" s="21">
        <v>2640</v>
      </c>
      <c r="M114" s="19"/>
      <c r="N114" s="22">
        <f aca="true" t="shared" si="31" ref="N114:N116">ROUND((J114-L114),5)</f>
        <v>-880</v>
      </c>
      <c r="P114" s="21">
        <v>1560</v>
      </c>
      <c r="Q114" s="21"/>
      <c r="R114" s="19" t="s">
        <v>123</v>
      </c>
    </row>
    <row r="115" spans="4:18" ht="13.5">
      <c r="D115" s="3" t="s">
        <v>124</v>
      </c>
      <c r="F115" s="16">
        <v>3300</v>
      </c>
      <c r="G115" s="19"/>
      <c r="H115" s="19">
        <v>300</v>
      </c>
      <c r="I115" s="19"/>
      <c r="J115" s="20">
        <f t="shared" si="30"/>
        <v>3600</v>
      </c>
      <c r="K115" s="19"/>
      <c r="L115" s="21">
        <v>3600</v>
      </c>
      <c r="M115" s="19"/>
      <c r="N115" s="22">
        <f t="shared" si="31"/>
        <v>0</v>
      </c>
      <c r="P115" s="21">
        <v>3600</v>
      </c>
      <c r="Q115" s="21"/>
      <c r="R115" s="19" t="s">
        <v>125</v>
      </c>
    </row>
    <row r="116" spans="4:18" ht="13.5">
      <c r="D116" s="3" t="s">
        <v>126</v>
      </c>
      <c r="F116" s="16">
        <v>47619</v>
      </c>
      <c r="G116" s="19"/>
      <c r="H116" s="19">
        <v>3660</v>
      </c>
      <c r="I116" s="19"/>
      <c r="J116" s="20">
        <f t="shared" si="30"/>
        <v>51279</v>
      </c>
      <c r="K116" s="19"/>
      <c r="L116" s="21">
        <v>52473</v>
      </c>
      <c r="M116" s="19"/>
      <c r="N116" s="22">
        <f t="shared" si="31"/>
        <v>-1194</v>
      </c>
      <c r="P116" s="21">
        <v>40000</v>
      </c>
      <c r="Q116" s="21"/>
      <c r="R116" s="19" t="s">
        <v>127</v>
      </c>
    </row>
    <row r="117" spans="4:18" ht="15.75">
      <c r="D117" s="3" t="s">
        <v>128</v>
      </c>
      <c r="F117" s="16"/>
      <c r="G117" s="19"/>
      <c r="H117" s="19"/>
      <c r="I117" s="19"/>
      <c r="J117" s="29"/>
      <c r="K117" s="19"/>
      <c r="L117" s="21"/>
      <c r="M117" s="19"/>
      <c r="N117" s="22"/>
      <c r="P117" s="21"/>
      <c r="Q117" s="21"/>
      <c r="R117" s="19"/>
    </row>
    <row r="118" spans="5:18" ht="13.5">
      <c r="E118" s="3" t="s">
        <v>129</v>
      </c>
      <c r="F118" s="16">
        <v>2938</v>
      </c>
      <c r="G118" s="19"/>
      <c r="H118" s="19">
        <v>755</v>
      </c>
      <c r="I118" s="19"/>
      <c r="J118" s="20">
        <f aca="true" t="shared" si="32" ref="J118:J120">F118+H118</f>
        <v>3693</v>
      </c>
      <c r="K118" s="19"/>
      <c r="L118" s="21">
        <v>3252</v>
      </c>
      <c r="M118" s="19"/>
      <c r="N118" s="22">
        <f aca="true" t="shared" si="33" ref="N118:N120">ROUND((J118-L118),5)</f>
        <v>441</v>
      </c>
      <c r="P118" s="21">
        <v>2387</v>
      </c>
      <c r="Q118" s="21"/>
      <c r="R118" s="19" t="s">
        <v>130</v>
      </c>
    </row>
    <row r="119" spans="5:18" ht="15.75">
      <c r="E119" s="3" t="s">
        <v>131</v>
      </c>
      <c r="F119" s="16">
        <v>687</v>
      </c>
      <c r="G119" s="19"/>
      <c r="H119" s="19">
        <v>177</v>
      </c>
      <c r="I119" s="19"/>
      <c r="J119" s="20">
        <f t="shared" si="32"/>
        <v>864</v>
      </c>
      <c r="K119" s="19"/>
      <c r="L119" s="21">
        <v>761</v>
      </c>
      <c r="M119" s="19"/>
      <c r="N119" s="22">
        <f t="shared" si="33"/>
        <v>103</v>
      </c>
      <c r="P119" s="21">
        <v>558</v>
      </c>
      <c r="Q119" s="21"/>
      <c r="R119" s="49" t="s">
        <v>132</v>
      </c>
    </row>
    <row r="120" spans="5:18" ht="15.75">
      <c r="E120" s="50" t="s">
        <v>133</v>
      </c>
      <c r="F120" s="16">
        <v>359</v>
      </c>
      <c r="G120" s="19"/>
      <c r="H120" s="19">
        <v>25</v>
      </c>
      <c r="I120" s="19"/>
      <c r="J120" s="20">
        <f t="shared" si="32"/>
        <v>384</v>
      </c>
      <c r="K120" s="19"/>
      <c r="L120" s="21">
        <v>430</v>
      </c>
      <c r="M120" s="19"/>
      <c r="N120" s="22">
        <f t="shared" si="33"/>
        <v>-46</v>
      </c>
      <c r="P120" s="21">
        <v>302</v>
      </c>
      <c r="Q120" s="21"/>
      <c r="R120" s="19" t="s">
        <v>134</v>
      </c>
    </row>
    <row r="121" spans="5:18" ht="13.5">
      <c r="E121" s="50" t="s">
        <v>135</v>
      </c>
      <c r="F121" s="16">
        <v>15</v>
      </c>
      <c r="G121" s="19"/>
      <c r="H121" s="19"/>
      <c r="I121" s="19"/>
      <c r="J121" s="20"/>
      <c r="K121" s="19"/>
      <c r="L121" s="21"/>
      <c r="M121" s="19"/>
      <c r="N121" s="22"/>
      <c r="P121" s="21">
        <v>231</v>
      </c>
      <c r="Q121" s="21"/>
      <c r="R121" s="19" t="s">
        <v>136</v>
      </c>
    </row>
    <row r="122" spans="4:18" ht="13.5">
      <c r="D122" s="3" t="s">
        <v>137</v>
      </c>
      <c r="F122" s="45">
        <f>ROUND(SUM(F117:F121),5)</f>
        <v>3999</v>
      </c>
      <c r="G122" s="19"/>
      <c r="H122" s="45">
        <f>ROUND(SUM(H117:H120),5)</f>
        <v>957</v>
      </c>
      <c r="I122" s="19"/>
      <c r="J122" s="51">
        <f>ROUND(SUM(J117:J120),5)</f>
        <v>4941</v>
      </c>
      <c r="K122" s="19"/>
      <c r="L122" s="45">
        <f>ROUND(SUM(L117:L120),5)</f>
        <v>4443</v>
      </c>
      <c r="M122" s="19"/>
      <c r="N122" s="52">
        <f>ROUND(SUM(N117:N120),5)</f>
        <v>498</v>
      </c>
      <c r="P122" s="45">
        <f>ROUND(SUM(P117:P121),5)</f>
        <v>3478</v>
      </c>
      <c r="Q122" s="21"/>
      <c r="R122" s="19"/>
    </row>
    <row r="123" spans="3:18" ht="13.5">
      <c r="C123" s="3" t="s">
        <v>138</v>
      </c>
      <c r="F123" s="16">
        <f>ROUND(SUM(F113:F116)+F122,5)</f>
        <v>56678</v>
      </c>
      <c r="G123" s="19"/>
      <c r="H123" s="16">
        <f>ROUND(SUM(H113:H116)+H122,5)</f>
        <v>4917</v>
      </c>
      <c r="I123" s="19"/>
      <c r="J123" s="20">
        <f>ROUND(SUM(J113:J116)+J122,5)</f>
        <v>61580</v>
      </c>
      <c r="K123" s="19"/>
      <c r="L123" s="21">
        <f>ROUND(SUM(L113:L116)+L122,5)</f>
        <v>63156</v>
      </c>
      <c r="M123" s="19"/>
      <c r="N123" s="53">
        <f>ROUND((J123-L123),5)</f>
        <v>-1576</v>
      </c>
      <c r="P123" s="21">
        <f>ROUND(SUM(P113:P116)+P122,5)</f>
        <v>48638</v>
      </c>
      <c r="Q123" s="21"/>
      <c r="R123" s="19"/>
    </row>
    <row r="124" spans="3:18" ht="13.5">
      <c r="C124" s="3" t="s">
        <v>139</v>
      </c>
      <c r="F124" s="16"/>
      <c r="G124" s="19"/>
      <c r="H124" s="19"/>
      <c r="I124" s="19"/>
      <c r="J124" s="29"/>
      <c r="K124" s="19"/>
      <c r="L124" s="21"/>
      <c r="M124" s="19"/>
      <c r="N124" s="30"/>
      <c r="P124" s="21"/>
      <c r="Q124" s="21"/>
      <c r="R124" s="19"/>
    </row>
    <row r="125" spans="4:18" ht="13.5">
      <c r="D125" s="3" t="s">
        <v>140</v>
      </c>
      <c r="F125" s="16">
        <v>47</v>
      </c>
      <c r="G125" s="19"/>
      <c r="H125" s="19">
        <v>0</v>
      </c>
      <c r="I125" s="19"/>
      <c r="J125" s="20">
        <f>F125++H125</f>
        <v>47</v>
      </c>
      <c r="K125" s="19"/>
      <c r="L125" s="54">
        <v>0</v>
      </c>
      <c r="M125" s="19"/>
      <c r="N125" s="22">
        <f>ROUND((J125-L125),5)</f>
        <v>47</v>
      </c>
      <c r="P125" s="54">
        <v>0</v>
      </c>
      <c r="Q125" s="23"/>
      <c r="R125" s="19"/>
    </row>
    <row r="126" spans="3:18" ht="13.5">
      <c r="C126" s="3" t="s">
        <v>141</v>
      </c>
      <c r="F126" s="55">
        <f>ROUND(SUM(F125),5)</f>
        <v>47</v>
      </c>
      <c r="G126" s="19"/>
      <c r="H126" s="42">
        <f>ROUND(SUM(H125),5)</f>
        <v>0</v>
      </c>
      <c r="I126" s="19"/>
      <c r="J126" s="51">
        <f>F126+H126</f>
        <v>47</v>
      </c>
      <c r="K126" s="19"/>
      <c r="L126" s="23">
        <f>ROUND(SUM(L124:L125),5)</f>
        <v>0</v>
      </c>
      <c r="M126" s="19"/>
      <c r="N126" s="56">
        <f>ROUND(SUM(N125),5)</f>
        <v>47</v>
      </c>
      <c r="P126" s="23">
        <f>ROUND(SUM(P124:P125),5)</f>
        <v>0</v>
      </c>
      <c r="Q126" s="23"/>
      <c r="R126" s="19"/>
    </row>
    <row r="127" spans="2:18" ht="15.75">
      <c r="B127" s="3" t="s">
        <v>142</v>
      </c>
      <c r="F127" s="42">
        <f>ROUND(F86+F112+F123+F126,5)</f>
        <v>71904</v>
      </c>
      <c r="G127" s="19"/>
      <c r="H127" s="42">
        <f>ROUND(H82+H86+H112+H123+H126,5)</f>
        <v>5483</v>
      </c>
      <c r="I127" s="19"/>
      <c r="J127" s="51">
        <f>ROUND(J86+J112+J123+J126,5)</f>
        <v>77372</v>
      </c>
      <c r="K127" s="19"/>
      <c r="L127" s="42">
        <f>ROUND(L86+L112+L123+L126,5)</f>
        <v>76005</v>
      </c>
      <c r="M127" s="19"/>
      <c r="N127" s="56">
        <f>ROUND(N86+N112+N123+N126,5)</f>
        <v>1367</v>
      </c>
      <c r="P127" s="42">
        <f>ROUND(P86+P112+P123+P126,5)</f>
        <v>63170</v>
      </c>
      <c r="Q127" s="16"/>
      <c r="R127" s="19"/>
    </row>
    <row r="128" spans="1:18" ht="13.5">
      <c r="A128" s="3" t="s">
        <v>143</v>
      </c>
      <c r="F128" s="16">
        <f>ROUND(F81-F127,5)</f>
        <v>-6414</v>
      </c>
      <c r="G128" s="19"/>
      <c r="H128" s="16">
        <f>ROUND(H81-H127,5)</f>
        <v>-15684</v>
      </c>
      <c r="I128" s="19"/>
      <c r="J128" s="20">
        <f>ROUND(J81-J127,5)</f>
        <v>-22083</v>
      </c>
      <c r="K128" s="19"/>
      <c r="L128" s="23">
        <f>ROUND(L81-L127,5)</f>
        <v>-4500</v>
      </c>
      <c r="M128" s="19"/>
      <c r="N128" s="22">
        <f>ROUND((J128-L128),5)</f>
        <v>-17583</v>
      </c>
      <c r="P128" s="23">
        <f>ROUND(P81-P127,5)</f>
        <v>4315</v>
      </c>
      <c r="Q128" s="23"/>
      <c r="R128" s="19"/>
    </row>
    <row r="129" spans="1:18" ht="13.5">
      <c r="A129" s="3" t="s">
        <v>144</v>
      </c>
      <c r="F129" s="16"/>
      <c r="G129" s="19"/>
      <c r="H129" s="19"/>
      <c r="I129" s="19"/>
      <c r="J129" s="29"/>
      <c r="K129" s="19"/>
      <c r="L129" s="21"/>
      <c r="M129" s="19"/>
      <c r="N129" s="30"/>
      <c r="P129" s="21"/>
      <c r="Q129" s="21"/>
      <c r="R129" s="19"/>
    </row>
    <row r="130" spans="1:18" ht="13.5">
      <c r="A130" s="3" t="s">
        <v>145</v>
      </c>
      <c r="F130" s="16"/>
      <c r="G130" s="19"/>
      <c r="H130" s="19"/>
      <c r="I130" s="19"/>
      <c r="J130" s="29"/>
      <c r="K130" s="19"/>
      <c r="L130" s="21"/>
      <c r="M130" s="19"/>
      <c r="N130" s="30"/>
      <c r="P130" s="21"/>
      <c r="Q130" s="21"/>
      <c r="R130" s="19"/>
    </row>
    <row r="131" spans="2:18" ht="13.5">
      <c r="B131" s="3" t="s">
        <v>146</v>
      </c>
      <c r="F131" s="16">
        <v>-5703</v>
      </c>
      <c r="G131" s="19"/>
      <c r="H131" s="19">
        <v>0</v>
      </c>
      <c r="I131" s="19"/>
      <c r="J131" s="20">
        <f>F131+H131</f>
        <v>-5703</v>
      </c>
      <c r="K131" s="19"/>
      <c r="L131" s="23">
        <v>0</v>
      </c>
      <c r="M131" s="19"/>
      <c r="N131" s="33">
        <f aca="true" t="shared" si="34" ref="N131:N134">ROUND((J131-L131),5)</f>
        <v>-5703</v>
      </c>
      <c r="P131" s="23">
        <v>0</v>
      </c>
      <c r="Q131" s="23"/>
      <c r="R131" s="57"/>
    </row>
    <row r="132" spans="1:18" ht="13.5">
      <c r="A132" s="3" t="s">
        <v>147</v>
      </c>
      <c r="F132" s="55">
        <f>ROUND(SUM(F130:F131),5)</f>
        <v>-5703</v>
      </c>
      <c r="G132" s="19"/>
      <c r="H132" s="55">
        <f>ROUND(SUM(H130:H131),5)</f>
        <v>0</v>
      </c>
      <c r="I132" s="19"/>
      <c r="J132" s="51">
        <v>0</v>
      </c>
      <c r="K132" s="19"/>
      <c r="L132" s="58">
        <f>ROUND(SUM(L130:L131),5)</f>
        <v>0</v>
      </c>
      <c r="M132" s="19"/>
      <c r="N132" s="33">
        <f t="shared" si="34"/>
        <v>0</v>
      </c>
      <c r="P132" s="58">
        <f>ROUND(SUM(P130:P131),5)</f>
        <v>0</v>
      </c>
      <c r="Q132" s="23"/>
      <c r="R132" s="19"/>
    </row>
    <row r="133" spans="1:18" ht="13.5">
      <c r="A133" s="3" t="s">
        <v>148</v>
      </c>
      <c r="F133" s="55">
        <f>ROUND(F129+F132,5)</f>
        <v>-5703</v>
      </c>
      <c r="G133" s="19"/>
      <c r="H133" s="55">
        <f>ROUND(H129+H132,5)</f>
        <v>0</v>
      </c>
      <c r="I133" s="19"/>
      <c r="J133" s="20">
        <f>F133+H133</f>
        <v>-5703</v>
      </c>
      <c r="K133" s="19"/>
      <c r="L133" s="58">
        <f>ROUND(L129+L132,5)</f>
        <v>0</v>
      </c>
      <c r="M133" s="19"/>
      <c r="N133" s="33">
        <f t="shared" si="34"/>
        <v>-5703</v>
      </c>
      <c r="P133" s="58">
        <f>ROUND(P129+P132,5)</f>
        <v>0</v>
      </c>
      <c r="Q133" s="23"/>
      <c r="R133" s="19"/>
    </row>
    <row r="134" spans="1:256" s="3" customFormat="1" ht="15.75" customHeight="1">
      <c r="A134" s="3" t="s">
        <v>149</v>
      </c>
      <c r="F134" s="59">
        <f>ROUND(F128+F133,5)</f>
        <v>-12117</v>
      </c>
      <c r="H134" s="60">
        <f>ROUND(H128+H133,5)</f>
        <v>-15684</v>
      </c>
      <c r="J134" s="61">
        <f>ROUND(J128+J133,5)</f>
        <v>-27786</v>
      </c>
      <c r="L134" s="62">
        <f>ROUND(L128+L133,5)</f>
        <v>-4500</v>
      </c>
      <c r="N134" s="63">
        <f t="shared" si="34"/>
        <v>-23286</v>
      </c>
      <c r="P134" s="62">
        <f>ROUND(P128+P133,5)</f>
        <v>4315</v>
      </c>
      <c r="Q134" s="64"/>
      <c r="IT134" s="1"/>
      <c r="IU134" s="1"/>
      <c r="IV134" s="1"/>
    </row>
  </sheetData>
  <sheetProtection selectLockedCells="1" selectUnlockedCells="1"/>
  <printOptions/>
  <pageMargins left="0.75" right="0.75" top="0.3888888888888889" bottom="0.25" header="0.25" footer="0.5118110236220472"/>
  <pageSetup firstPageNumber="1" useFirstPageNumber="1" horizontalDpi="300" verticalDpi="300" orientation="landscape"/>
  <headerFooter alignWithMargins="0">
    <oddHeader>&amp;L&amp;"Arial,Regular"TeX Users Group&amp;C&amp;"Arial,Regular"Profit &amp;&amp; Loss YTD, Nov-Dec Forecast &amp;&amp; 2021 Budget&amp;R&amp;"Arial,Regular"Page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 cash</dc:creator>
  <cp:keywords/>
  <dc:description/>
  <cp:lastModifiedBy/>
  <cp:lastPrinted>2017-11-21T04:39:17Z</cp:lastPrinted>
  <dcterms:created xsi:type="dcterms:W3CDTF">2017-11-13T22:34:45Z</dcterms:created>
  <dcterms:modified xsi:type="dcterms:W3CDTF">2023-12-10T00:20:04Z</dcterms:modified>
  <cp:category/>
  <cp:version/>
  <cp:contentType/>
  <cp:contentStatus/>
  <cp:revision>49</cp:revision>
</cp:coreProperties>
</file>